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recticel.sharepoint.com/teams/P_TIP_GRP-TDWorkspace/Shared Documents/General/TID10DT111EN_Trimoterm FTV HL - Cutting List/Verzija 1_2/"/>
    </mc:Choice>
  </mc:AlternateContent>
  <xr:revisionPtr revIDLastSave="337" documentId="13_ncr:1_{3CF23224-9E15-4AD4-813B-7888D5068EA4}" xr6:coauthVersionLast="47" xr6:coauthVersionMax="47" xr10:uidLastSave="{93DDCDE1-93B5-4845-AAD1-140E3CA9CC0E}"/>
  <bookViews>
    <workbookView xWindow="-28920" yWindow="-120" windowWidth="29040" windowHeight="15840" tabRatio="831" xr2:uid="{544507FD-567E-4511-A1C4-CC0CFF67ADF1}"/>
  </bookViews>
  <sheets>
    <sheet name="Instructions" sheetId="9" r:id="rId1"/>
    <sheet name="FTV HL Panel" sheetId="2" r:id="rId2"/>
    <sheet name="FTV HL sharp L corner (trans)" sheetId="4" r:id="rId3"/>
    <sheet name="FTV HL sharp U corner (trans)" sheetId="5" r:id="rId4"/>
    <sheet name="FTV HL L corner (longi)_Cut" sheetId="6" r:id="rId5"/>
    <sheet name="FTV HL L corner (longi)_Full" sheetId="11" r:id="rId6"/>
    <sheet name="FTV HL round L corner (longi)" sheetId="7" r:id="rId7"/>
    <sheet name="FTV HL round U corner (longi)" sheetId="8" r:id="rId8"/>
    <sheet name="List_Values" sheetId="12" state="hidden" r:id="rId9"/>
    <sheet name="Updates" sheetId="10" state="hidden" r:id="rId10"/>
  </sheets>
  <definedNames>
    <definedName name="_xlnm._FilterDatabase" localSheetId="4" hidden="1">'FTV HL L corner (longi)_Cut'!$A$23:$V$27</definedName>
    <definedName name="_xlnm._FilterDatabase" localSheetId="5" hidden="1">'FTV HL L corner (longi)_Full'!$A$23:$V$27</definedName>
    <definedName name="_xlnm._FilterDatabase" localSheetId="1" hidden="1">'FTV HL Panel'!$A$23:$R$25</definedName>
    <definedName name="_xlnm._FilterDatabase" localSheetId="6" hidden="1">'FTV HL round L corner (longi)'!$A$23:$V$27</definedName>
    <definedName name="_xlnm._FilterDatabase" localSheetId="7" hidden="1">'FTV HL round U corner (longi)'!$A$23:$X$27</definedName>
    <definedName name="_xlnm._FilterDatabase" localSheetId="2" hidden="1">'FTV HL sharp L corner (trans)'!$A$23:$U$27</definedName>
    <definedName name="_xlnm._FilterDatabase" localSheetId="3" hidden="1">'FTV HL sharp U corner (trans)'!$A$23:$W$33</definedName>
    <definedName name="_xlnm.Print_Area" localSheetId="4">'FTV HL L corner (longi)_Cut'!$A$1:$V$35</definedName>
    <definedName name="_xlnm.Print_Area" localSheetId="5">'FTV HL L corner (longi)_Full'!$A$1:$V$35</definedName>
    <definedName name="_xlnm.Print_Area" localSheetId="1">'FTV HL Panel'!$A$1:$R$39</definedName>
    <definedName name="_xlnm.Print_Area" localSheetId="6">'FTV HL round L corner (longi)'!$A$1:$V$35</definedName>
    <definedName name="_xlnm.Print_Area" localSheetId="7">'FTV HL round U corner (longi)'!$A$1:$X$35</definedName>
    <definedName name="_xlnm.Print_Area" localSheetId="2">'FTV HL sharp L corner (trans)'!$A$1:$U$35</definedName>
    <definedName name="_xlnm.Print_Area" localSheetId="3">'FTV HL sharp U corner (trans)'!$A$1:$W$35</definedName>
    <definedName name="_xlnm.Print_Titles" localSheetId="1">'FTV HL Panel'!$21:$23</definedName>
    <definedName name="_xlnm.Print_Titles" localSheetId="2">'FTV HL sharp L corner (trans)'!$21:$23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1" i="11" l="1"/>
  <c r="E67" i="11"/>
  <c r="D67" i="11" s="1"/>
  <c r="D70" i="11" s="1"/>
  <c r="D66" i="11"/>
  <c r="C66" i="11"/>
  <c r="E65" i="11"/>
  <c r="V33" i="11"/>
  <c r="F33" i="11"/>
  <c r="V32" i="11"/>
  <c r="F32" i="11"/>
  <c r="V31" i="11"/>
  <c r="F31" i="11"/>
  <c r="V30" i="11"/>
  <c r="F30" i="11"/>
  <c r="V29" i="11"/>
  <c r="F29" i="11"/>
  <c r="V28" i="11"/>
  <c r="F28" i="11"/>
  <c r="V27" i="11"/>
  <c r="F27" i="11"/>
  <c r="V26" i="11"/>
  <c r="F26" i="11"/>
  <c r="V25" i="11"/>
  <c r="F25" i="11"/>
  <c r="V24" i="11"/>
  <c r="F24" i="11"/>
  <c r="B17" i="11"/>
  <c r="B14" i="11"/>
  <c r="B13" i="11"/>
  <c r="B12" i="11"/>
  <c r="B9" i="11"/>
  <c r="B8" i="11"/>
  <c r="B7" i="11"/>
  <c r="B6" i="11"/>
  <c r="B5" i="11"/>
  <c r="D3" i="11" a="1"/>
  <c r="D3" i="11" s="1"/>
  <c r="V34" i="11" l="1"/>
  <c r="C67" i="11"/>
  <c r="C71" i="11" s="1"/>
  <c r="E71" i="11" s="1"/>
  <c r="C70" i="11"/>
  <c r="E70" i="11" s="1"/>
  <c r="E66" i="11"/>
  <c r="G27" i="8" l="1"/>
  <c r="B17" i="8"/>
  <c r="B14" i="8"/>
  <c r="B13" i="8"/>
  <c r="B12" i="8"/>
  <c r="B6" i="8"/>
  <c r="B7" i="8"/>
  <c r="B8" i="8"/>
  <c r="B9" i="8"/>
  <c r="B5" i="8"/>
  <c r="B17" i="7"/>
  <c r="B13" i="7"/>
  <c r="B14" i="7"/>
  <c r="B12" i="7"/>
  <c r="B6" i="7"/>
  <c r="B7" i="7"/>
  <c r="B8" i="7"/>
  <c r="B9" i="7"/>
  <c r="B5" i="7"/>
  <c r="B17" i="6"/>
  <c r="B13" i="6"/>
  <c r="B14" i="6"/>
  <c r="B12" i="6"/>
  <c r="B6" i="6"/>
  <c r="B7" i="6"/>
  <c r="B8" i="6"/>
  <c r="B9" i="6"/>
  <c r="B5" i="6"/>
  <c r="B17" i="5"/>
  <c r="B13" i="5"/>
  <c r="B14" i="5"/>
  <c r="B12" i="5"/>
  <c r="B6" i="5"/>
  <c r="B7" i="5"/>
  <c r="B8" i="5"/>
  <c r="B9" i="5"/>
  <c r="B5" i="5"/>
  <c r="D3" i="8" a="1"/>
  <c r="D3" i="8" s="1"/>
  <c r="D3" i="7" a="1"/>
  <c r="D3" i="7" s="1"/>
  <c r="D3" i="6" a="1"/>
  <c r="D3" i="6" s="1"/>
  <c r="D3" i="5" a="1"/>
  <c r="D3" i="5" s="1"/>
  <c r="D3" i="4" a="1"/>
  <c r="D3" i="4" s="1"/>
  <c r="D3" i="2" a="1"/>
  <c r="D3" i="2" s="1"/>
  <c r="B17" i="4"/>
  <c r="B14" i="4"/>
  <c r="B13" i="4"/>
  <c r="B12" i="4"/>
  <c r="B6" i="4"/>
  <c r="B7" i="4"/>
  <c r="B8" i="4"/>
  <c r="B9" i="4"/>
  <c r="B5" i="4"/>
  <c r="D3" i="9" l="1" a="1"/>
  <c r="D3" i="9" s="1"/>
  <c r="E67" i="6" l="1"/>
  <c r="R25" i="2" l="1"/>
  <c r="R26" i="2"/>
  <c r="R27" i="2"/>
  <c r="R28" i="2"/>
  <c r="R29" i="2"/>
  <c r="R30" i="2"/>
  <c r="F25" i="6"/>
  <c r="F26" i="6"/>
  <c r="F27"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33" i="2"/>
  <c r="R24" i="2"/>
  <c r="R31" i="2"/>
  <c r="R32" i="2"/>
  <c r="F67" i="8"/>
  <c r="E68" i="7"/>
  <c r="E66" i="8"/>
  <c r="D66" i="8"/>
  <c r="C66" i="8"/>
  <c r="F65" i="8"/>
  <c r="G25" i="8"/>
  <c r="G26" i="8"/>
  <c r="G24" i="8"/>
  <c r="X27" i="8"/>
  <c r="X26" i="8"/>
  <c r="X25" i="8"/>
  <c r="X24" i="8"/>
  <c r="X34" i="8" s="1"/>
  <c r="D67" i="7"/>
  <c r="D72" i="7" s="1"/>
  <c r="C67" i="7"/>
  <c r="C71" i="7" s="1"/>
  <c r="E66" i="7"/>
  <c r="V27" i="7"/>
  <c r="F27" i="7"/>
  <c r="V26" i="7"/>
  <c r="F26" i="7"/>
  <c r="V25" i="7"/>
  <c r="F25" i="7"/>
  <c r="V24" i="7"/>
  <c r="V34" i="7" s="1"/>
  <c r="F24" i="7"/>
  <c r="R34" i="2" l="1"/>
  <c r="D73" i="7"/>
  <c r="D68" i="7"/>
  <c r="D71" i="7" s="1"/>
  <c r="E71" i="7" s="1"/>
  <c r="F66" i="8"/>
  <c r="D67" i="8"/>
  <c r="C67" i="8"/>
  <c r="E67" i="8"/>
  <c r="E67" i="7"/>
  <c r="C68" i="7"/>
  <c r="C72" i="7" s="1"/>
  <c r="E72" i="7" s="1"/>
  <c r="C73" i="7"/>
  <c r="C70" i="7"/>
  <c r="D70" i="7"/>
  <c r="G24" i="4"/>
  <c r="U24" i="4" s="1"/>
  <c r="U34" i="4" s="1"/>
  <c r="F24" i="6"/>
  <c r="C66" i="6"/>
  <c r="C70" i="6" s="1"/>
  <c r="V27" i="6"/>
  <c r="V26" i="6"/>
  <c r="V25" i="6"/>
  <c r="V24" i="6"/>
  <c r="V34" i="6" s="1"/>
  <c r="D66" i="6"/>
  <c r="D69" i="6" s="1"/>
  <c r="E65" i="6"/>
  <c r="E67" i="4"/>
  <c r="E68" i="4"/>
  <c r="C72" i="4"/>
  <c r="D72" i="4" s="1"/>
  <c r="E72" i="4" s="1"/>
  <c r="C71" i="4"/>
  <c r="D71" i="4" s="1"/>
  <c r="E71" i="4" s="1"/>
  <c r="D66" i="4"/>
  <c r="D74" i="4" s="1"/>
  <c r="C66" i="4"/>
  <c r="C74" i="4" s="1"/>
  <c r="F67" i="5"/>
  <c r="F65" i="5"/>
  <c r="I25" i="5"/>
  <c r="W25" i="5" s="1"/>
  <c r="W26" i="5"/>
  <c r="I33" i="5"/>
  <c r="W33" i="5" s="1"/>
  <c r="I24" i="5"/>
  <c r="W24" i="5" s="1"/>
  <c r="W34" i="5" s="1"/>
  <c r="D66" i="5"/>
  <c r="E66" i="5"/>
  <c r="C66" i="5"/>
  <c r="U27" i="4"/>
  <c r="U26" i="4"/>
  <c r="U25" i="4"/>
  <c r="E65" i="4"/>
  <c r="E73" i="7" l="1"/>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s>
  <commentList>
    <comment ref="D23" authorId="0" shapeId="0" xr:uid="{92304CB0-2225-4395-8B71-C95F52566596}">
      <text>
        <r>
          <rPr>
            <b/>
            <sz val="9"/>
            <color indexed="81"/>
            <rFont val="Tahoma"/>
            <family val="2"/>
            <charset val="238"/>
          </rPr>
          <t>Length L [mm]:</t>
        </r>
        <r>
          <rPr>
            <sz val="9"/>
            <color indexed="81"/>
            <rFont val="Tahoma"/>
            <family val="2"/>
            <charset val="238"/>
          </rPr>
          <t xml:space="preserve">
Lmin = 2000 mm
Lmax = 14000 mm
Note: cutting below 2000 mm subject to additional charge</t>
        </r>
      </text>
    </comment>
    <comment ref="E23" authorId="0" shapeId="0" xr:uid="{D781CA3D-7F3A-453A-8252-EF794F8CD9E9}">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F23" authorId="0" shapeId="0" xr:uid="{1AD0E1BA-EEF8-4817-BC0F-73BD8EC39F5D}">
      <text>
        <r>
          <rPr>
            <b/>
            <sz val="9"/>
            <color indexed="81"/>
            <rFont val="Tahoma"/>
            <family val="2"/>
            <charset val="238"/>
          </rPr>
          <t>Module M [mm]:</t>
        </r>
        <r>
          <rPr>
            <sz val="9"/>
            <color indexed="81"/>
            <rFont val="Tahoma"/>
            <family val="2"/>
            <charset val="238"/>
          </rPr>
          <t xml:space="preserve">
1000 mm standard module
600 mm to 1100 mm available</t>
        </r>
      </text>
    </comment>
    <comment ref="G23" authorId="0" shapeId="0" xr:uid="{D99573E9-5E0F-451A-9C02-20B24338D355}">
      <text>
        <r>
          <rPr>
            <b/>
            <sz val="9"/>
            <color indexed="81"/>
            <rFont val="Tahoma"/>
            <family val="2"/>
            <charset val="238"/>
          </rPr>
          <t xml:space="preserve">Panel type:
</t>
        </r>
        <r>
          <rPr>
            <sz val="9"/>
            <color indexed="81"/>
            <rFont val="Tahoma"/>
            <family val="2"/>
            <charset val="238"/>
          </rPr>
          <t>FTV HL
*for other types of panels, please use a separate document</t>
        </r>
      </text>
    </comment>
    <comment ref="H23" authorId="0" shapeId="0" xr:uid="{19043503-5472-4691-ACE4-1DBF6A5A9DF2}">
      <text>
        <r>
          <rPr>
            <b/>
            <sz val="9"/>
            <color indexed="81"/>
            <rFont val="Tahoma"/>
            <family val="2"/>
            <charset val="238"/>
          </rPr>
          <t xml:space="preserve">Core type:
</t>
        </r>
        <r>
          <rPr>
            <sz val="9"/>
            <color indexed="81"/>
            <rFont val="Tahoma"/>
            <family val="2"/>
            <charset val="238"/>
          </rPr>
          <t>Power T
Power S
Perform R
Perform C</t>
        </r>
      </text>
    </comment>
    <comment ref="I23" authorId="0" shapeId="0" xr:uid="{93D9327A-FF00-44BE-AC48-69DEC9A2F349}">
      <text>
        <r>
          <rPr>
            <b/>
            <sz val="9"/>
            <color indexed="81"/>
            <rFont val="Tahoma"/>
            <family val="2"/>
            <charset val="238"/>
          </rPr>
          <t xml:space="preserve">Steel sheet thickness:
</t>
        </r>
        <r>
          <rPr>
            <sz val="9"/>
            <color indexed="81"/>
            <rFont val="Tahoma"/>
            <family val="2"/>
            <charset val="238"/>
          </rPr>
          <t>0,55*
0,60
0,63
0,65
0,675
0,70
0,75
0,80
* use with coating HPS 200</t>
        </r>
      </text>
    </comment>
    <comment ref="J23" authorId="0" shapeId="0" xr:uid="{FC75BE4A-D87A-43E4-9AD5-E8A9465EC6A2}">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
* use with steel sheet thickness 0,55 mm</t>
        </r>
      </text>
    </comment>
    <comment ref="L23" authorId="0" shapeId="0" xr:uid="{5F3A138A-373A-4A55-9028-B5B758B4CA27}">
      <text>
        <r>
          <rPr>
            <b/>
            <sz val="9"/>
            <color indexed="81"/>
            <rFont val="Tahoma"/>
            <family val="2"/>
            <charset val="238"/>
          </rPr>
          <t>Profile type side A (external face):</t>
        </r>
        <r>
          <rPr>
            <sz val="9"/>
            <color indexed="81"/>
            <rFont val="Tahoma"/>
            <family val="2"/>
            <charset val="238"/>
          </rPr>
          <t xml:space="preserve">
S
V
V2
G*
M
M3
M8
* for Gladio (G) external facade use steel sheet thickness 0,7 mm or more</t>
        </r>
      </text>
    </comment>
    <comment ref="M23" authorId="0" shapeId="0" xr:uid="{F0DB4F26-552C-4D65-949E-91847AF9E252}">
      <text>
        <r>
          <rPr>
            <b/>
            <sz val="9"/>
            <color indexed="81"/>
            <rFont val="Tahoma"/>
            <family val="2"/>
            <charset val="238"/>
          </rPr>
          <t xml:space="preserve">Steel sheet thickness:
</t>
        </r>
        <r>
          <rPr>
            <sz val="9"/>
            <color indexed="81"/>
            <rFont val="Tahoma"/>
            <family val="2"/>
            <charset val="238"/>
          </rPr>
          <t>0,45
0,50
0,55
0,60
0,63
0,65
0,675
0,70
0,75
0,80</t>
        </r>
      </text>
    </comment>
    <comment ref="N23" authorId="0" shapeId="0" xr:uid="{6BAC217D-1053-4EF6-AB6D-28241A3B9AFD}">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P23" authorId="0" shapeId="0" xr:uid="{F6A6885F-125B-4B3E-9B80-805869A835AC}">
      <text>
        <r>
          <rPr>
            <b/>
            <sz val="9"/>
            <color indexed="81"/>
            <rFont val="Tahoma"/>
            <family val="2"/>
            <charset val="238"/>
          </rPr>
          <t xml:space="preserve">Profile type side B (internal):
</t>
        </r>
        <r>
          <rPr>
            <sz val="9"/>
            <color indexed="81"/>
            <rFont val="Tahoma"/>
            <family val="2"/>
            <charset val="238"/>
          </rPr>
          <t>S
V
V2
G
M2</t>
        </r>
      </text>
    </comment>
    <comment ref="R23" authorId="0" shapeId="0" xr:uid="{ABCC077A-C9B4-41DD-A835-88987535C82F}">
      <text>
        <r>
          <rPr>
            <b/>
            <sz val="9"/>
            <color indexed="81"/>
            <rFont val="Tahoma"/>
            <family val="2"/>
            <charset val="238"/>
          </rPr>
          <t>Automatically calculated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0D273C6C-D473-45E6-9D7B-AA36190A0170}">
      <text>
        <r>
          <rPr>
            <b/>
            <sz val="9"/>
            <color indexed="81"/>
            <rFont val="Tahoma"/>
            <family val="2"/>
            <charset val="238"/>
          </rPr>
          <t xml:space="preserve">Automatic fill
</t>
        </r>
        <r>
          <rPr>
            <sz val="9"/>
            <color indexed="81"/>
            <rFont val="Tahoma"/>
            <family val="2"/>
            <charset val="238"/>
          </rPr>
          <t>Insert data in excell sheet "FTV HL Panel"</t>
        </r>
      </text>
    </comment>
    <comment ref="D23" authorId="1" shapeId="0" xr:uid="{AAC34CBE-699C-449E-B8BB-5B6147F5BBE4}">
      <text>
        <r>
          <rPr>
            <b/>
            <sz val="9"/>
            <color indexed="81"/>
            <rFont val="Tahoma"/>
            <family val="2"/>
            <charset val="238"/>
          </rPr>
          <t xml:space="preserve">Dimension A [mm]:
</t>
        </r>
        <r>
          <rPr>
            <sz val="9"/>
            <color indexed="81"/>
            <rFont val="Tahoma"/>
            <family val="2"/>
            <charset val="238"/>
          </rPr>
          <t>Amin =T+150 mm
Amax = 1000 mm if Bmax &lt;= 2000 mm
Amax = 2000 mm if Bmax &lt;= 1000 mm
Example Lmax = (A+B)max = 1000+2000 mm or 2000+1000 mm</t>
        </r>
      </text>
    </comment>
    <comment ref="E23" authorId="1" shapeId="0" xr:uid="{537EF7BB-7DBA-45C7-9047-CB4913683B97}">
      <text>
        <r>
          <rPr>
            <b/>
            <sz val="9"/>
            <color indexed="81"/>
            <rFont val="Tahoma"/>
            <family val="2"/>
            <charset val="238"/>
          </rPr>
          <t xml:space="preserve">Dimension B [mm]:
</t>
        </r>
        <r>
          <rPr>
            <sz val="9"/>
            <color indexed="81"/>
            <rFont val="Tahoma"/>
            <family val="2"/>
            <charset val="238"/>
          </rPr>
          <t>Bmin =T+150 mm
Bmax = 1000 mm if Bmax &lt;= 2000 mm
Bmax = 2000 mm if Bmax &lt;= 1000 mm
Example Lmax = (A+B)max = 1000+2000 mm or 2000+1000 mm</t>
        </r>
      </text>
    </comment>
    <comment ref="F23" authorId="1" shapeId="0" xr:uid="{A2B44F23-F46E-47FE-9533-BE8348737EFE}">
      <text>
        <r>
          <rPr>
            <b/>
            <sz val="9"/>
            <color indexed="81"/>
            <rFont val="Tahoma"/>
            <family val="2"/>
            <charset val="238"/>
          </rPr>
          <t xml:space="preserve">Angle [°]:
</t>
        </r>
        <r>
          <rPr>
            <sz val="9"/>
            <color indexed="81"/>
            <rFont val="Tahoma"/>
            <family val="2"/>
            <charset val="238"/>
          </rPr>
          <t>Bending angle: 75° to 175°</t>
        </r>
      </text>
    </comment>
    <comment ref="G23" authorId="1" shapeId="0" xr:uid="{F1E26DF3-52A3-42A5-BE4D-904F3DA8AD0C}">
      <text>
        <r>
          <rPr>
            <b/>
            <sz val="9"/>
            <color indexed="81"/>
            <rFont val="Tahoma"/>
            <family val="2"/>
            <charset val="238"/>
          </rPr>
          <t>Dimension L=A+B [mm]:</t>
        </r>
        <r>
          <rPr>
            <sz val="9"/>
            <color indexed="81"/>
            <rFont val="Tahoma"/>
            <family val="2"/>
            <charset val="238"/>
          </rPr>
          <t xml:space="preserve">
Lmin = 2×(T+150) mm
Lmax = 3000 mm
Example Lmax = (A+B)max = 1000+2000 mm or 2000+1000 mm</t>
        </r>
      </text>
    </comment>
    <comment ref="H23" authorId="1" shapeId="0" xr:uid="{F10EC2C3-D3AA-4EA4-8981-24001C960E83}">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I23" authorId="1" shapeId="0" xr:uid="{254562EB-015B-4637-B93F-CD39C2017D55}">
      <text>
        <r>
          <rPr>
            <b/>
            <sz val="9"/>
            <color indexed="81"/>
            <rFont val="Tahoma"/>
            <family val="2"/>
            <charset val="238"/>
          </rPr>
          <t>Module M [mm]:</t>
        </r>
        <r>
          <rPr>
            <sz val="9"/>
            <color indexed="81"/>
            <rFont val="Tahoma"/>
            <family val="2"/>
            <charset val="238"/>
          </rPr>
          <t xml:space="preserve">
1000 mm standard module
600 mm to 1100 mm available</t>
        </r>
      </text>
    </comment>
    <comment ref="J23" authorId="1" shapeId="0" xr:uid="{1653A08F-E36E-4A94-A969-637D1B78C875}">
      <text>
        <r>
          <rPr>
            <b/>
            <sz val="9"/>
            <color indexed="81"/>
            <rFont val="Tahoma"/>
            <family val="2"/>
            <charset val="238"/>
          </rPr>
          <t xml:space="preserve">Panel type:
</t>
        </r>
        <r>
          <rPr>
            <sz val="9"/>
            <color indexed="81"/>
            <rFont val="Tahoma"/>
            <family val="2"/>
            <charset val="238"/>
          </rPr>
          <t>FTV HL
*for other types of panels, please use a separate document</t>
        </r>
      </text>
    </comment>
    <comment ref="K23" authorId="1" shapeId="0" xr:uid="{CF610866-4BC4-4B35-8DA6-8ED4B3B0CC34}">
      <text>
        <r>
          <rPr>
            <b/>
            <sz val="9"/>
            <color indexed="81"/>
            <rFont val="Tahoma"/>
            <family val="2"/>
            <charset val="238"/>
          </rPr>
          <t xml:space="preserve">Core type:
</t>
        </r>
        <r>
          <rPr>
            <sz val="9"/>
            <color indexed="81"/>
            <rFont val="Tahoma"/>
            <family val="2"/>
            <charset val="238"/>
          </rPr>
          <t>Power T
Power S
Perform R
Perform C</t>
        </r>
      </text>
    </comment>
    <comment ref="L23" authorId="1" shapeId="0" xr:uid="{91B6B792-E79B-4BE5-A4C7-3A4705B7029F}">
      <text>
        <r>
          <rPr>
            <b/>
            <sz val="9"/>
            <color indexed="81"/>
            <rFont val="Tahoma"/>
            <family val="2"/>
            <charset val="238"/>
          </rPr>
          <t xml:space="preserve">Steel sheet thickness:
</t>
        </r>
        <r>
          <rPr>
            <sz val="9"/>
            <color indexed="81"/>
            <rFont val="Tahoma"/>
            <family val="2"/>
            <charset val="238"/>
          </rPr>
          <t>0,55*
0,60
0,63
0,65
0,675
0,70
0,75
0,80
* use with coating HPS 200</t>
        </r>
      </text>
    </comment>
    <comment ref="M23" authorId="1" shapeId="0" xr:uid="{2EB71827-C856-408D-B70D-EDF9D4406403}">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
* use with steel sheet thickness 0,55 mm</t>
        </r>
      </text>
    </comment>
    <comment ref="O23" authorId="1" shapeId="0" xr:uid="{39DD1B70-5707-43D4-9472-9B4641B3AD4A}">
      <text>
        <r>
          <rPr>
            <b/>
            <sz val="9"/>
            <color indexed="81"/>
            <rFont val="Tahoma"/>
            <family val="2"/>
            <charset val="238"/>
          </rPr>
          <t>Profile type side A (external face):</t>
        </r>
        <r>
          <rPr>
            <sz val="9"/>
            <color indexed="81"/>
            <rFont val="Tahoma"/>
            <family val="2"/>
            <charset val="238"/>
          </rPr>
          <t xml:space="preserve">
S
V
V2
G*
M
M3
M8
* for Gladio (G) external facade use steel sheet thickness 0,7 mm or more</t>
        </r>
      </text>
    </comment>
    <comment ref="P23" authorId="1" shapeId="0" xr:uid="{E2797DA1-7ACB-4C6E-B3ED-7428289A2180}">
      <text>
        <r>
          <rPr>
            <b/>
            <sz val="9"/>
            <color indexed="81"/>
            <rFont val="Tahoma"/>
            <family val="2"/>
            <charset val="238"/>
          </rPr>
          <t xml:space="preserve">Steel sheet thickness:
</t>
        </r>
        <r>
          <rPr>
            <sz val="9"/>
            <color indexed="81"/>
            <rFont val="Tahoma"/>
            <family val="2"/>
            <charset val="238"/>
          </rPr>
          <t>0,45
0,50
0,55
0,60
0,63
0,65
0,675
0,70
0,75
0,80</t>
        </r>
      </text>
    </comment>
    <comment ref="Q23" authorId="1" shapeId="0" xr:uid="{2331EE9C-5ED0-4BD9-9939-9241F26D4C5A}">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S23" authorId="1" shapeId="0" xr:uid="{2FB8E710-6F12-4B6C-883A-7C457D9248F5}">
      <text>
        <r>
          <rPr>
            <b/>
            <sz val="9"/>
            <color indexed="81"/>
            <rFont val="Tahoma"/>
            <family val="2"/>
            <charset val="238"/>
          </rPr>
          <t xml:space="preserve">Profile type side B (internal):
</t>
        </r>
        <r>
          <rPr>
            <sz val="9"/>
            <color indexed="81"/>
            <rFont val="Tahoma"/>
            <family val="2"/>
            <charset val="238"/>
          </rPr>
          <t>S
V
V2
G
M2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D48A2A05-D3B0-45C4-9846-AE83A6D797C3}">
      <text>
        <r>
          <rPr>
            <b/>
            <sz val="9"/>
            <color indexed="81"/>
            <rFont val="Tahoma"/>
            <family val="2"/>
            <charset val="238"/>
          </rPr>
          <t xml:space="preserve">Automatic fill
</t>
        </r>
        <r>
          <rPr>
            <sz val="9"/>
            <color indexed="81"/>
            <rFont val="Tahoma"/>
            <family val="2"/>
            <charset val="238"/>
          </rPr>
          <t>Insert data in excell sheet "FTV HL Panel"</t>
        </r>
      </text>
    </comment>
    <comment ref="D23" authorId="1" shapeId="0" xr:uid="{4DEBC1D1-1C24-45E8-99A3-096B5384DD72}">
      <text>
        <r>
          <rPr>
            <b/>
            <sz val="9"/>
            <color indexed="81"/>
            <rFont val="Tahoma"/>
            <family val="2"/>
            <charset val="238"/>
          </rPr>
          <t xml:space="preserve">Dimension A [mm]:
</t>
        </r>
        <r>
          <rPr>
            <sz val="9"/>
            <color indexed="81"/>
            <rFont val="Tahoma"/>
            <family val="2"/>
            <charset val="238"/>
          </rPr>
          <t>Amin = T+150 mm
Amax = 1000 mm</t>
        </r>
      </text>
    </comment>
    <comment ref="E23" authorId="1" shapeId="0" xr:uid="{94F6DE1E-FD75-4461-8D86-2B674843225C}">
      <text>
        <r>
          <rPr>
            <b/>
            <sz val="9"/>
            <color indexed="81"/>
            <rFont val="Tahoma"/>
            <family val="2"/>
            <charset val="238"/>
          </rPr>
          <t xml:space="preserve">Dimension B [mm]:
</t>
        </r>
        <r>
          <rPr>
            <sz val="9"/>
            <color indexed="81"/>
            <rFont val="Tahoma"/>
            <family val="2"/>
            <charset val="238"/>
          </rPr>
          <t>Amin = 2×T+300 mm
Amax = 1000 mm</t>
        </r>
      </text>
    </comment>
    <comment ref="F23" authorId="1" shapeId="0" xr:uid="{0E302532-7312-49AB-B1F1-7DC66215444B}">
      <text>
        <r>
          <rPr>
            <b/>
            <sz val="9"/>
            <color indexed="81"/>
            <rFont val="Tahoma"/>
            <family val="2"/>
            <charset val="238"/>
          </rPr>
          <t xml:space="preserve">Dimension C [mm]:
</t>
        </r>
        <r>
          <rPr>
            <sz val="9"/>
            <color indexed="81"/>
            <rFont val="Tahoma"/>
            <family val="2"/>
            <charset val="238"/>
          </rPr>
          <t>Amin = T+150 mm
Amax = 1000 mm</t>
        </r>
      </text>
    </comment>
    <comment ref="G23" authorId="1" shapeId="0" xr:uid="{3C7FB778-AFE2-4C67-B344-40C0FA2808A3}">
      <text>
        <r>
          <rPr>
            <b/>
            <sz val="9"/>
            <color indexed="81"/>
            <rFont val="Tahoma"/>
            <family val="2"/>
            <charset val="238"/>
          </rPr>
          <t xml:space="preserve">Angle [°]:
</t>
        </r>
        <r>
          <rPr>
            <sz val="9"/>
            <color indexed="81"/>
            <rFont val="Tahoma"/>
            <family val="2"/>
            <charset val="238"/>
          </rPr>
          <t>Bending angle: 90° to 175°</t>
        </r>
      </text>
    </comment>
    <comment ref="H23" authorId="1" shapeId="0" xr:uid="{B7AEF8DD-3C7C-49F4-AB48-998875321FDD}">
      <text>
        <r>
          <rPr>
            <b/>
            <sz val="9"/>
            <color indexed="81"/>
            <rFont val="Tahoma"/>
            <family val="2"/>
            <charset val="238"/>
          </rPr>
          <t xml:space="preserve">Angle [°]:
</t>
        </r>
        <r>
          <rPr>
            <sz val="9"/>
            <color indexed="81"/>
            <rFont val="Tahoma"/>
            <family val="2"/>
            <charset val="238"/>
          </rPr>
          <t>Bending angle: 90° to 175°</t>
        </r>
      </text>
    </comment>
    <comment ref="I23" authorId="1" shapeId="0" xr:uid="{18347D11-20C0-4E79-831D-7E9543EFC147}">
      <text>
        <r>
          <rPr>
            <b/>
            <sz val="9"/>
            <color indexed="81"/>
            <rFont val="Tahoma"/>
            <family val="2"/>
            <charset val="238"/>
          </rPr>
          <t>Dimension L=A+B+C [mm]:</t>
        </r>
        <r>
          <rPr>
            <sz val="9"/>
            <color indexed="81"/>
            <rFont val="Tahoma"/>
            <family val="2"/>
            <charset val="238"/>
          </rPr>
          <t xml:space="preserve">
Lmin = 4×T+600 mm
Lmax = 3000 mm
Example Lmax = (A+B+C)max = 1000+1000+1000 mm</t>
        </r>
      </text>
    </comment>
    <comment ref="J23" authorId="1" shapeId="0" xr:uid="{EE8080C8-EEE3-46AC-A64A-F83BF9A28EF3}">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K23" authorId="1" shapeId="0" xr:uid="{F693B585-7A00-4FC1-A0DC-531EBD28F259}">
      <text>
        <r>
          <rPr>
            <b/>
            <sz val="9"/>
            <color indexed="81"/>
            <rFont val="Tahoma"/>
            <family val="2"/>
            <charset val="238"/>
          </rPr>
          <t>Module M [mm]:</t>
        </r>
        <r>
          <rPr>
            <sz val="9"/>
            <color indexed="81"/>
            <rFont val="Tahoma"/>
            <family val="2"/>
            <charset val="238"/>
          </rPr>
          <t xml:space="preserve">
1000 mm standard module
600 mm to 1100 mm available</t>
        </r>
      </text>
    </comment>
    <comment ref="L23" authorId="1" shapeId="0" xr:uid="{979DEBA5-F393-41D2-9079-255082BB9223}">
      <text>
        <r>
          <rPr>
            <b/>
            <sz val="9"/>
            <color indexed="81"/>
            <rFont val="Tahoma"/>
            <family val="2"/>
            <charset val="238"/>
          </rPr>
          <t xml:space="preserve">Panel type:
</t>
        </r>
        <r>
          <rPr>
            <sz val="9"/>
            <color indexed="81"/>
            <rFont val="Tahoma"/>
            <family val="2"/>
            <charset val="238"/>
          </rPr>
          <t>FTV HL
*for other types of panels, please use a separate document</t>
        </r>
      </text>
    </comment>
    <comment ref="M23" authorId="1" shapeId="0" xr:uid="{18D5CD34-F8A2-4D2F-AB03-1826582E9B86}">
      <text>
        <r>
          <rPr>
            <b/>
            <sz val="9"/>
            <color indexed="81"/>
            <rFont val="Tahoma"/>
            <family val="2"/>
            <charset val="238"/>
          </rPr>
          <t xml:space="preserve">Core type:
</t>
        </r>
        <r>
          <rPr>
            <sz val="9"/>
            <color indexed="81"/>
            <rFont val="Tahoma"/>
            <family val="2"/>
            <charset val="238"/>
          </rPr>
          <t>Power T
Power S
Perform R
Perform C</t>
        </r>
      </text>
    </comment>
    <comment ref="N23" authorId="1" shapeId="0" xr:uid="{6AA2650A-B564-4D86-991A-F9D55819EEEC}">
      <text>
        <r>
          <rPr>
            <b/>
            <sz val="9"/>
            <color indexed="81"/>
            <rFont val="Tahoma"/>
            <family val="2"/>
            <charset val="238"/>
          </rPr>
          <t xml:space="preserve">Steel sheet thickness:
</t>
        </r>
        <r>
          <rPr>
            <sz val="9"/>
            <color indexed="81"/>
            <rFont val="Tahoma"/>
            <family val="2"/>
            <charset val="238"/>
          </rPr>
          <t>0,55*
0,60
0,63
0,65
0,675
0,70
0,75
0,80
* use with coating HPS 200</t>
        </r>
      </text>
    </comment>
    <comment ref="O23" authorId="1" shapeId="0" xr:uid="{60229812-330B-4AC9-A2D0-39435B1DC397}">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
* use with steel sheet thickness 0,55 mm</t>
        </r>
      </text>
    </comment>
    <comment ref="Q23" authorId="1" shapeId="0" xr:uid="{BAEF6E2B-6C92-4D08-95CC-48A4DF8B88B1}">
      <text>
        <r>
          <rPr>
            <b/>
            <sz val="9"/>
            <color indexed="81"/>
            <rFont val="Tahoma"/>
            <family val="2"/>
            <charset val="238"/>
          </rPr>
          <t>Profile type side A (external face):</t>
        </r>
        <r>
          <rPr>
            <sz val="9"/>
            <color indexed="81"/>
            <rFont val="Tahoma"/>
            <family val="2"/>
            <charset val="238"/>
          </rPr>
          <t xml:space="preserve">
S
V
V2
G*
M
M3
M8
* for Gladio (G) external facade use steel sheet thickness 0,7 mm or more</t>
        </r>
      </text>
    </comment>
    <comment ref="R23" authorId="1" shapeId="0" xr:uid="{D504FFE6-77E1-4B0F-B2E6-56711EF03D67}">
      <text>
        <r>
          <rPr>
            <b/>
            <sz val="9"/>
            <color indexed="81"/>
            <rFont val="Tahoma"/>
            <family val="2"/>
            <charset val="238"/>
          </rPr>
          <t xml:space="preserve">Steel sheet thickness:
</t>
        </r>
        <r>
          <rPr>
            <sz val="9"/>
            <color indexed="81"/>
            <rFont val="Tahoma"/>
            <family val="2"/>
            <charset val="238"/>
          </rPr>
          <t>0,45
0,50
0,55
0,60
0,63
0,65
0,675
0,70
0,75
0,80</t>
        </r>
      </text>
    </comment>
    <comment ref="S23" authorId="1" shapeId="0" xr:uid="{405B223D-8DE4-4EE7-AD15-F14C2F5555AA}">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U23" authorId="1" shapeId="0" xr:uid="{4EAA44D9-E257-474A-9437-626E11410BFC}">
      <text>
        <r>
          <rPr>
            <b/>
            <sz val="9"/>
            <color indexed="81"/>
            <rFont val="Tahoma"/>
            <family val="2"/>
            <charset val="238"/>
          </rPr>
          <t xml:space="preserve">Profile type side B (internal):
</t>
        </r>
        <r>
          <rPr>
            <sz val="9"/>
            <color indexed="81"/>
            <rFont val="Tahoma"/>
            <family val="2"/>
            <charset val="238"/>
          </rPr>
          <t>S
V
V2
G
M2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1822CC-6332-432A-AAB4-84642B7F39FF}">
      <text>
        <r>
          <rPr>
            <b/>
            <sz val="9"/>
            <color indexed="81"/>
            <rFont val="Tahoma"/>
            <family val="2"/>
            <charset val="238"/>
          </rPr>
          <t xml:space="preserve">Automatic fill
</t>
        </r>
        <r>
          <rPr>
            <sz val="9"/>
            <color indexed="81"/>
            <rFont val="Tahoma"/>
            <family val="2"/>
            <charset val="238"/>
          </rPr>
          <t>Insert data in excell sheet "FTV HL Panel"</t>
        </r>
      </text>
    </comment>
    <comment ref="D23" authorId="1" shapeId="0" xr:uid="{29045D26-234A-41CE-99C3-C6DF5B27CFA9}">
      <text>
        <r>
          <rPr>
            <b/>
            <sz val="9"/>
            <color indexed="81"/>
            <rFont val="Tahoma"/>
            <family val="2"/>
            <charset val="238"/>
          </rPr>
          <t xml:space="preserve">Dimension A [mm]:
</t>
        </r>
        <r>
          <rPr>
            <sz val="9"/>
            <color indexed="81"/>
            <rFont val="Tahoma"/>
            <family val="2"/>
            <charset val="238"/>
          </rPr>
          <t>Amin =T+150 mm
Amax = M-60-(T+150) mm</t>
        </r>
      </text>
    </comment>
    <comment ref="E23" authorId="1" shapeId="0" xr:uid="{5C1D8D37-ED8A-4712-905D-3EC239A7D02A}">
      <text>
        <r>
          <rPr>
            <b/>
            <sz val="9"/>
            <color indexed="81"/>
            <rFont val="Tahoma"/>
            <family val="2"/>
            <charset val="238"/>
          </rPr>
          <t xml:space="preserve">Dimension B [mm]:
</t>
        </r>
        <r>
          <rPr>
            <sz val="9"/>
            <color indexed="81"/>
            <rFont val="Tahoma"/>
            <family val="2"/>
            <charset val="238"/>
          </rPr>
          <t>Bmin =T+150 mm
Bmax = M-60-(T+150) mm</t>
        </r>
      </text>
    </comment>
    <comment ref="F23" authorId="1" shapeId="0" xr:uid="{60A5D798-9A59-4B61-B53A-4A2542DC1407}">
      <text>
        <r>
          <rPr>
            <b/>
            <sz val="9"/>
            <color indexed="81"/>
            <rFont val="Tahoma"/>
            <family val="2"/>
            <charset val="238"/>
          </rPr>
          <t xml:space="preserve">Dimension (A+B):
</t>
        </r>
        <r>
          <rPr>
            <sz val="9"/>
            <color indexed="81"/>
            <rFont val="Tahoma"/>
            <family val="2"/>
            <charset val="238"/>
          </rPr>
          <t>(A+B)min = 2×(T+150) mm
(A+B)max = M-60-(T+150) mm</t>
        </r>
      </text>
    </comment>
    <comment ref="G23" authorId="1" shapeId="0" xr:uid="{44A57A2B-C962-4B75-8541-5D6285AD5FDD}">
      <text>
        <r>
          <rPr>
            <b/>
            <sz val="9"/>
            <color indexed="81"/>
            <rFont val="Tahoma"/>
            <family val="2"/>
            <charset val="238"/>
          </rPr>
          <t xml:space="preserve">Angle [°]:
</t>
        </r>
        <r>
          <rPr>
            <sz val="9"/>
            <color indexed="81"/>
            <rFont val="Tahoma"/>
            <family val="2"/>
            <charset val="238"/>
          </rPr>
          <t>Bending angle: 80° to 175°</t>
        </r>
      </text>
    </comment>
    <comment ref="H23" authorId="1" shapeId="0" xr:uid="{A53F4F26-036A-43B0-960B-D985F8F84D32}">
      <text>
        <r>
          <rPr>
            <b/>
            <sz val="9"/>
            <color indexed="81"/>
            <rFont val="Tahoma"/>
            <family val="2"/>
            <charset val="238"/>
          </rPr>
          <t>Length L [mm]:</t>
        </r>
        <r>
          <rPr>
            <sz val="9"/>
            <color indexed="81"/>
            <rFont val="Tahoma"/>
            <family val="2"/>
            <charset val="238"/>
          </rPr>
          <t xml:space="preserve">
Lmin = 2000 mm
Lmax = 8000 mm (due to bending limitations)
Note: cutting below 2000 mm subject to additional charge</t>
        </r>
      </text>
    </comment>
    <comment ref="I23" authorId="1" shapeId="0" xr:uid="{8822FAD1-BC14-4012-8EF6-8C19B5A43835}">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J23" authorId="1" shapeId="0" xr:uid="{EE762B62-2FBE-43A5-811F-5403AA4CDF87}">
      <text>
        <r>
          <rPr>
            <b/>
            <sz val="9"/>
            <color indexed="81"/>
            <rFont val="Tahoma"/>
            <family val="2"/>
            <charset val="238"/>
          </rPr>
          <t>Module M [mm]:</t>
        </r>
        <r>
          <rPr>
            <sz val="9"/>
            <color indexed="81"/>
            <rFont val="Tahoma"/>
            <family val="2"/>
            <charset val="238"/>
          </rPr>
          <t xml:space="preserve">
1000 mm standard module
600 mm to 1100 mm available</t>
        </r>
      </text>
    </comment>
    <comment ref="K23" authorId="1" shapeId="0" xr:uid="{AFC69A41-FA09-456F-98CA-9C71D7CE1953}">
      <text>
        <r>
          <rPr>
            <b/>
            <sz val="9"/>
            <color indexed="81"/>
            <rFont val="Tahoma"/>
            <family val="2"/>
            <charset val="238"/>
          </rPr>
          <t xml:space="preserve">Panel type:
</t>
        </r>
        <r>
          <rPr>
            <sz val="9"/>
            <color indexed="81"/>
            <rFont val="Tahoma"/>
            <family val="2"/>
            <charset val="238"/>
          </rPr>
          <t>FTV HL
*for other types of panels, please use a separate document</t>
        </r>
      </text>
    </comment>
    <comment ref="L23" authorId="1" shapeId="0" xr:uid="{0706C4BF-3AFF-4D0A-A133-C8E9EE59AC17}">
      <text>
        <r>
          <rPr>
            <b/>
            <sz val="9"/>
            <color indexed="81"/>
            <rFont val="Tahoma"/>
            <family val="2"/>
            <charset val="238"/>
          </rPr>
          <t xml:space="preserve">Core type:
</t>
        </r>
        <r>
          <rPr>
            <sz val="9"/>
            <color indexed="81"/>
            <rFont val="Tahoma"/>
            <family val="2"/>
            <charset val="238"/>
          </rPr>
          <t>Power T
Power S
Perform R
Perform C</t>
        </r>
      </text>
    </comment>
    <comment ref="M23" authorId="1" shapeId="0" xr:uid="{E6F2F796-8503-499C-BCBE-1F8742DA5C4B}">
      <text>
        <r>
          <rPr>
            <b/>
            <sz val="9"/>
            <color indexed="81"/>
            <rFont val="Tahoma"/>
            <family val="2"/>
            <charset val="238"/>
          </rPr>
          <t xml:space="preserve">Steel sheet thickness:
</t>
        </r>
        <r>
          <rPr>
            <sz val="9"/>
            <color indexed="81"/>
            <rFont val="Tahoma"/>
            <family val="2"/>
            <charset val="238"/>
          </rPr>
          <t>0,55*
0,60
0,63
0,65
0,675
0,70
0,75
0,80
* use with coating HPS 200</t>
        </r>
      </text>
    </comment>
    <comment ref="N23" authorId="1" shapeId="0" xr:uid="{1C8F6542-AA66-432B-AB57-8E1A36537635}">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
* use with steel sheet thickness 0,55 mm</t>
        </r>
      </text>
    </comment>
    <comment ref="P23" authorId="1" shapeId="0" xr:uid="{28B11300-EE2B-4174-980C-5D77AF22031D}">
      <text>
        <r>
          <rPr>
            <b/>
            <sz val="9"/>
            <color indexed="81"/>
            <rFont val="Tahoma"/>
            <family val="2"/>
            <charset val="238"/>
          </rPr>
          <t>Profile type side A (external face):</t>
        </r>
        <r>
          <rPr>
            <sz val="9"/>
            <color indexed="81"/>
            <rFont val="Tahoma"/>
            <family val="2"/>
            <charset val="238"/>
          </rPr>
          <t xml:space="preserve">
S
V
V2
G*
M
M3
M8
* for Gladio (G) external facade use steel sheet thickness 0,7 mm or more</t>
        </r>
      </text>
    </comment>
    <comment ref="Q23" authorId="1" shapeId="0" xr:uid="{1E7F9E88-108B-49F8-AAA6-17F729D3E624}">
      <text>
        <r>
          <rPr>
            <b/>
            <sz val="9"/>
            <color indexed="81"/>
            <rFont val="Tahoma"/>
            <family val="2"/>
            <charset val="238"/>
          </rPr>
          <t xml:space="preserve">Steel sheet thickness:
</t>
        </r>
        <r>
          <rPr>
            <sz val="9"/>
            <color indexed="81"/>
            <rFont val="Tahoma"/>
            <family val="2"/>
            <charset val="238"/>
          </rPr>
          <t>0,45
0,50
0,55
0,60
0,63
0,65
0,675
0,70
0,75
0,80</t>
        </r>
      </text>
    </comment>
    <comment ref="R23" authorId="1" shapeId="0" xr:uid="{D820F878-A64B-4A6E-81F6-009AA0A3FF6C}">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T23" authorId="1" shapeId="0" xr:uid="{C5FB6BB2-D567-4990-993C-7628914D7A2D}">
      <text>
        <r>
          <rPr>
            <b/>
            <sz val="9"/>
            <color indexed="81"/>
            <rFont val="Tahoma"/>
            <family val="2"/>
            <charset val="238"/>
          </rPr>
          <t xml:space="preserve">Profile type side B (internal):
</t>
        </r>
        <r>
          <rPr>
            <sz val="9"/>
            <color indexed="81"/>
            <rFont val="Tahoma"/>
            <family val="2"/>
            <charset val="238"/>
          </rPr>
          <t>S
V
V2
G
M2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20FA45E-0AEB-476C-A501-EEDED0FA267E}">
      <text>
        <r>
          <rPr>
            <b/>
            <sz val="9"/>
            <color indexed="81"/>
            <rFont val="Tahoma"/>
            <family val="2"/>
            <charset val="238"/>
          </rPr>
          <t xml:space="preserve">Automatic fill
</t>
        </r>
        <r>
          <rPr>
            <sz val="9"/>
            <color indexed="81"/>
            <rFont val="Tahoma"/>
            <family val="2"/>
            <charset val="238"/>
          </rPr>
          <t>Insert data in excell sheet "FTV Panel"</t>
        </r>
      </text>
    </comment>
    <comment ref="D23" authorId="1" shapeId="0" xr:uid="{CB7AF3E7-0214-4DA6-B6EB-04AFA4008AC0}">
      <text>
        <r>
          <rPr>
            <b/>
            <sz val="9"/>
            <color indexed="81"/>
            <rFont val="Tahoma"/>
            <family val="2"/>
            <charset val="238"/>
          </rPr>
          <t xml:space="preserve">Dimension A [mm]:
</t>
        </r>
        <r>
          <rPr>
            <sz val="9"/>
            <color indexed="81"/>
            <rFont val="Tahoma"/>
            <family val="2"/>
            <charset val="238"/>
          </rPr>
          <t>Amin =T+150 mm
Amax = M-(T+150) mm</t>
        </r>
      </text>
    </comment>
    <comment ref="E23" authorId="1" shapeId="0" xr:uid="{9F60C1FB-4D74-4644-8140-C0C72814AECE}">
      <text>
        <r>
          <rPr>
            <b/>
            <sz val="9"/>
            <color indexed="81"/>
            <rFont val="Tahoma"/>
            <family val="2"/>
            <charset val="238"/>
          </rPr>
          <t xml:space="preserve">Dimension B [mm]:
</t>
        </r>
        <r>
          <rPr>
            <sz val="9"/>
            <color indexed="81"/>
            <rFont val="Tahoma"/>
            <family val="2"/>
            <charset val="238"/>
          </rPr>
          <t>Bmin =T+150 mm
Bmax = M-(T+150) mm</t>
        </r>
      </text>
    </comment>
    <comment ref="F23" authorId="1" shapeId="0" xr:uid="{E915F483-F0EB-4F07-8961-4D39FF22EA4B}">
      <text>
        <r>
          <rPr>
            <b/>
            <sz val="9"/>
            <color indexed="81"/>
            <rFont val="Tahoma"/>
            <family val="2"/>
            <charset val="238"/>
          </rPr>
          <t xml:space="preserve">Dimension (A+B):
</t>
        </r>
        <r>
          <rPr>
            <sz val="9"/>
            <color indexed="81"/>
            <rFont val="Tahoma"/>
            <family val="2"/>
            <charset val="238"/>
          </rPr>
          <t>(A+B) = Module</t>
        </r>
      </text>
    </comment>
    <comment ref="G23" authorId="1" shapeId="0" xr:uid="{A332E39D-8210-4EA5-A097-3C228BFED175}">
      <text>
        <r>
          <rPr>
            <b/>
            <sz val="9"/>
            <color indexed="81"/>
            <rFont val="Tahoma"/>
            <family val="2"/>
            <charset val="238"/>
          </rPr>
          <t xml:space="preserve">Angle [°]:
</t>
        </r>
        <r>
          <rPr>
            <sz val="9"/>
            <color indexed="81"/>
            <rFont val="Tahoma"/>
            <family val="2"/>
            <charset val="238"/>
          </rPr>
          <t>Bending angle: 80° to 175°</t>
        </r>
      </text>
    </comment>
    <comment ref="H23" authorId="1" shapeId="0" xr:uid="{815F148C-4C75-4916-BF5C-0F6E3B322518}">
      <text>
        <r>
          <rPr>
            <b/>
            <sz val="9"/>
            <color indexed="81"/>
            <rFont val="Tahoma"/>
            <family val="2"/>
            <charset val="238"/>
          </rPr>
          <t>Length L [mm]:</t>
        </r>
        <r>
          <rPr>
            <sz val="9"/>
            <color indexed="81"/>
            <rFont val="Tahoma"/>
            <family val="2"/>
            <charset val="238"/>
          </rPr>
          <t xml:space="preserve">
Lmin = 2000 mm
Lmax = 8000 mm (due to bending limitations)
Note: cutting below 2000 mm subject to additional charge</t>
        </r>
      </text>
    </comment>
    <comment ref="I23" authorId="1" shapeId="0" xr:uid="{2ED0FEBE-B1BE-4F18-8DFC-980FCBEE856B}">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J23" authorId="1" shapeId="0" xr:uid="{14AA4030-64AF-42AD-824F-43F73C60D644}">
      <text>
        <r>
          <rPr>
            <b/>
            <sz val="9"/>
            <color indexed="81"/>
            <rFont val="Tahoma"/>
            <family val="2"/>
            <charset val="238"/>
          </rPr>
          <t>Module M [mm]:</t>
        </r>
        <r>
          <rPr>
            <sz val="9"/>
            <color indexed="81"/>
            <rFont val="Tahoma"/>
            <family val="2"/>
            <charset val="238"/>
          </rPr>
          <t xml:space="preserve">
1000 mm standard module
1200 mm standard module
600 mm to 1200 mm available</t>
        </r>
      </text>
    </comment>
    <comment ref="K23" authorId="1" shapeId="0" xr:uid="{AD9F8DDB-8F2B-4305-9690-61FE3807084A}">
      <text>
        <r>
          <rPr>
            <b/>
            <sz val="9"/>
            <color indexed="81"/>
            <rFont val="Tahoma"/>
            <family val="2"/>
            <charset val="238"/>
          </rPr>
          <t xml:space="preserve">Panel type:
</t>
        </r>
        <r>
          <rPr>
            <sz val="9"/>
            <color indexed="81"/>
            <rFont val="Tahoma"/>
            <family val="2"/>
            <charset val="238"/>
          </rPr>
          <t>FTV
*for other types of panels, please use a separate document</t>
        </r>
      </text>
    </comment>
    <comment ref="L23" authorId="1" shapeId="0" xr:uid="{C18251D9-0858-43D3-8338-430B06F89A79}">
      <text>
        <r>
          <rPr>
            <b/>
            <sz val="9"/>
            <color indexed="81"/>
            <rFont val="Tahoma"/>
            <family val="2"/>
            <charset val="238"/>
          </rPr>
          <t xml:space="preserve">Core type:
</t>
        </r>
        <r>
          <rPr>
            <sz val="9"/>
            <color indexed="81"/>
            <rFont val="Tahoma"/>
            <family val="2"/>
            <charset val="238"/>
          </rPr>
          <t>Power T
Power S
Perform R
Perform C</t>
        </r>
      </text>
    </comment>
    <comment ref="M23" authorId="1" shapeId="0" xr:uid="{B79600D2-3FC8-4556-8549-0E56A4C20A4E}">
      <text>
        <r>
          <rPr>
            <b/>
            <sz val="9"/>
            <color indexed="81"/>
            <rFont val="Tahoma"/>
            <family val="2"/>
            <charset val="238"/>
          </rPr>
          <t xml:space="preserve">Steel sheet thickness:
</t>
        </r>
        <r>
          <rPr>
            <sz val="9"/>
            <color indexed="81"/>
            <rFont val="Tahoma"/>
            <family val="2"/>
            <charset val="238"/>
          </rPr>
          <t>0,45
0,50
0,55
0,60
0,63
0,65
0,675
0,70
0,75
0,80</t>
        </r>
      </text>
    </comment>
    <comment ref="N23" authorId="1" shapeId="0" xr:uid="{24B9C455-8F06-4B71-92D0-C9BDC3248F59}">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t>
        </r>
      </text>
    </comment>
    <comment ref="P23" authorId="1" shapeId="0" xr:uid="{C3107083-097A-45DD-B9F7-8C0826FB4DA8}">
      <text>
        <r>
          <rPr>
            <b/>
            <sz val="9"/>
            <color indexed="81"/>
            <rFont val="Tahoma"/>
            <family val="2"/>
            <charset val="238"/>
          </rPr>
          <t>Profile type side A (external face):</t>
        </r>
        <r>
          <rPr>
            <sz val="9"/>
            <color indexed="81"/>
            <rFont val="Tahoma"/>
            <family val="2"/>
            <charset val="238"/>
          </rPr>
          <t xml:space="preserve">
S
V
V2
G*
M
M3
M8
* for Gladio (G) external facade use steel sheet thickness 0,7 mm or more</t>
        </r>
      </text>
    </comment>
    <comment ref="Q23" authorId="1" shapeId="0" xr:uid="{AF971749-C1B2-4A32-ABB0-276D4FA0F46C}">
      <text>
        <r>
          <rPr>
            <b/>
            <sz val="9"/>
            <color indexed="81"/>
            <rFont val="Tahoma"/>
            <family val="2"/>
            <charset val="238"/>
          </rPr>
          <t xml:space="preserve">Steel sheet thickness:
</t>
        </r>
        <r>
          <rPr>
            <sz val="9"/>
            <color indexed="81"/>
            <rFont val="Tahoma"/>
            <family val="2"/>
            <charset val="238"/>
          </rPr>
          <t>0,45
0,50
0,55
0,60
0,63
0,65
0,675
0,70
0,75
0,80</t>
        </r>
      </text>
    </comment>
    <comment ref="R23" authorId="1" shapeId="0" xr:uid="{332F7450-F7D1-4D0F-96B2-59C1D33FC442}">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T23" authorId="1" shapeId="0" xr:uid="{A58C1AEC-5CBC-4A56-9A7A-86B227FE876E}">
      <text>
        <r>
          <rPr>
            <b/>
            <sz val="9"/>
            <color indexed="81"/>
            <rFont val="Tahoma"/>
            <family val="2"/>
            <charset val="238"/>
          </rPr>
          <t xml:space="preserve">Profile type side B (internal):
</t>
        </r>
        <r>
          <rPr>
            <sz val="9"/>
            <color indexed="81"/>
            <rFont val="Tahoma"/>
            <family val="2"/>
            <charset val="238"/>
          </rPr>
          <t>S
V
V2
G
M2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1BBE3D23-91A3-4D1D-B373-23C67056089F}">
      <text>
        <r>
          <rPr>
            <b/>
            <sz val="9"/>
            <color indexed="81"/>
            <rFont val="Tahoma"/>
            <family val="2"/>
            <charset val="238"/>
          </rPr>
          <t xml:space="preserve">Automatic fill
</t>
        </r>
        <r>
          <rPr>
            <sz val="9"/>
            <color indexed="81"/>
            <rFont val="Tahoma"/>
            <family val="2"/>
            <charset val="238"/>
          </rPr>
          <t>Insert data in excell sheet "FTV HL Panel"</t>
        </r>
      </text>
    </comment>
    <comment ref="D23" authorId="1" shapeId="0" xr:uid="{3A65ABF9-27FF-4153-AC11-1763FDFC0974}">
      <text>
        <r>
          <rPr>
            <b/>
            <sz val="9"/>
            <color indexed="81"/>
            <rFont val="Tahoma"/>
            <family val="2"/>
            <charset val="238"/>
          </rPr>
          <t xml:space="preserve">Dimension A [mm]:
</t>
        </r>
        <r>
          <rPr>
            <sz val="9"/>
            <color indexed="81"/>
            <rFont val="Tahoma"/>
            <family val="2"/>
            <charset val="238"/>
          </rPr>
          <t>Amin =T+150 mm
Amax = M-60-(T+150) mm</t>
        </r>
      </text>
    </comment>
    <comment ref="E23" authorId="1" shapeId="0" xr:uid="{F93FBDB9-9B93-424B-A47F-2911DC021731}">
      <text>
        <r>
          <rPr>
            <b/>
            <sz val="9"/>
            <color indexed="81"/>
            <rFont val="Tahoma"/>
            <family val="2"/>
            <charset val="238"/>
          </rPr>
          <t xml:space="preserve">Dimension B [mm]:
</t>
        </r>
        <r>
          <rPr>
            <sz val="9"/>
            <color indexed="81"/>
            <rFont val="Tahoma"/>
            <family val="2"/>
            <charset val="238"/>
          </rPr>
          <t>Bmin =T+150 mm
Bmax = M-60-(T+150) mm</t>
        </r>
      </text>
    </comment>
    <comment ref="F23" authorId="1" shapeId="0" xr:uid="{6BDE3DAC-C7C9-4775-B0C5-41DD321A4D75}">
      <text>
        <r>
          <rPr>
            <b/>
            <sz val="9"/>
            <color indexed="81"/>
            <rFont val="Tahoma"/>
            <family val="2"/>
            <charset val="238"/>
          </rPr>
          <t xml:space="preserve">Dimension (A+B)max:
</t>
        </r>
        <r>
          <rPr>
            <sz val="9"/>
            <color indexed="81"/>
            <rFont val="Tahoma"/>
            <family val="2"/>
            <charset val="238"/>
          </rPr>
          <t>(A+B)min = 2×(T+150) mm
(A+B)max = M-60 mm</t>
        </r>
      </text>
    </comment>
    <comment ref="G23" authorId="1" shapeId="0" xr:uid="{284C26BD-9E6C-4219-B5A8-88649150A95D}">
      <text>
        <r>
          <rPr>
            <b/>
            <sz val="9"/>
            <color indexed="81"/>
            <rFont val="Tahoma"/>
            <family val="2"/>
            <charset val="238"/>
          </rPr>
          <t xml:space="preserve">Angle [°]:
</t>
        </r>
        <r>
          <rPr>
            <sz val="9"/>
            <color indexed="81"/>
            <rFont val="Tahoma"/>
            <family val="2"/>
            <charset val="238"/>
          </rPr>
          <t>Bending angle: 75° to 175°</t>
        </r>
      </text>
    </comment>
    <comment ref="H23" authorId="1" shapeId="0" xr:uid="{7F19262E-6B16-4165-8945-A81A026923F7}">
      <text>
        <r>
          <rPr>
            <b/>
            <sz val="9"/>
            <color indexed="81"/>
            <rFont val="Tahoma"/>
            <family val="2"/>
            <charset val="238"/>
          </rPr>
          <t>Length L [mm]:</t>
        </r>
        <r>
          <rPr>
            <sz val="9"/>
            <color indexed="81"/>
            <rFont val="Tahoma"/>
            <family val="2"/>
            <charset val="238"/>
          </rPr>
          <t xml:space="preserve">
Lmin = 2000 mm
Lmax = 10000 mm (due to bending limitations)
Note: cutting below 2000 mm subject to additional charge</t>
        </r>
      </text>
    </comment>
    <comment ref="I23" authorId="1" shapeId="0" xr:uid="{6D61F143-C93D-4549-9C8B-7EBD9FA5CE80}">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J23" authorId="1" shapeId="0" xr:uid="{3FD7ED7E-5FB6-4E07-B569-3D0716FF4F8C}">
      <text>
        <r>
          <rPr>
            <b/>
            <sz val="9"/>
            <color indexed="81"/>
            <rFont val="Tahoma"/>
            <family val="2"/>
            <charset val="238"/>
          </rPr>
          <t>Module M [mm]:</t>
        </r>
        <r>
          <rPr>
            <sz val="9"/>
            <color indexed="81"/>
            <rFont val="Tahoma"/>
            <family val="2"/>
            <charset val="238"/>
          </rPr>
          <t xml:space="preserve">
1000 mm standard module
600 mm to 1100 mm available</t>
        </r>
      </text>
    </comment>
    <comment ref="K23" authorId="1" shapeId="0" xr:uid="{03849BDE-8F1E-4139-AB24-81F62A57ED2D}">
      <text>
        <r>
          <rPr>
            <b/>
            <sz val="9"/>
            <color indexed="81"/>
            <rFont val="Tahoma"/>
            <family val="2"/>
            <charset val="238"/>
          </rPr>
          <t xml:space="preserve">Panel type:
</t>
        </r>
        <r>
          <rPr>
            <sz val="9"/>
            <color indexed="81"/>
            <rFont val="Tahoma"/>
            <family val="2"/>
            <charset val="238"/>
          </rPr>
          <t>FTV HL
*for other types of panels, please use a separate document</t>
        </r>
      </text>
    </comment>
    <comment ref="L23" authorId="1" shapeId="0" xr:uid="{6110C394-262B-4812-B453-894354303FCA}">
      <text>
        <r>
          <rPr>
            <b/>
            <sz val="9"/>
            <color indexed="81"/>
            <rFont val="Tahoma"/>
            <family val="2"/>
            <charset val="238"/>
          </rPr>
          <t xml:space="preserve">Core type:
</t>
        </r>
        <r>
          <rPr>
            <sz val="9"/>
            <color indexed="81"/>
            <rFont val="Tahoma"/>
            <family val="2"/>
            <charset val="238"/>
          </rPr>
          <t>Power T
Power S
Perform R
Perform C</t>
        </r>
      </text>
    </comment>
    <comment ref="M23" authorId="1" shapeId="0" xr:uid="{A075F9D7-A539-4336-A987-B64C5930DCE8}">
      <text>
        <r>
          <rPr>
            <b/>
            <sz val="9"/>
            <color indexed="81"/>
            <rFont val="Tahoma"/>
            <family val="2"/>
            <charset val="238"/>
          </rPr>
          <t xml:space="preserve">Steel sheet thickness:
</t>
        </r>
        <r>
          <rPr>
            <sz val="9"/>
            <color indexed="81"/>
            <rFont val="Tahoma"/>
            <family val="2"/>
            <charset val="238"/>
          </rPr>
          <t>0,55*
0,60
0,63
0,65
0,675
0,70
0,75
0,80
* use with coating HPS 200</t>
        </r>
      </text>
    </comment>
    <comment ref="N23" authorId="1" shapeId="0" xr:uid="{42164333-67C4-497D-B3AF-AB133CB2C0A7}">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
* use with steel sheet thickness 0,55 mm</t>
        </r>
      </text>
    </comment>
    <comment ref="P23" authorId="1" shapeId="0" xr:uid="{85CE8D33-55C6-4008-8CDD-0050FA24B192}">
      <text>
        <r>
          <rPr>
            <b/>
            <sz val="9"/>
            <color indexed="81"/>
            <rFont val="Tahoma"/>
            <family val="2"/>
            <charset val="238"/>
          </rPr>
          <t>Profile type side A (external face):</t>
        </r>
        <r>
          <rPr>
            <sz val="9"/>
            <color indexed="81"/>
            <rFont val="Tahoma"/>
            <family val="2"/>
            <charset val="238"/>
          </rPr>
          <t xml:space="preserve">
M
M8
S*
V*
V2*
G*
M3*
* not applicable to
   rounded corner panels</t>
        </r>
      </text>
    </comment>
    <comment ref="Q23" authorId="1" shapeId="0" xr:uid="{F52EC7D3-5466-48FC-9D5A-FB58C9716569}">
      <text>
        <r>
          <rPr>
            <b/>
            <sz val="9"/>
            <color indexed="81"/>
            <rFont val="Tahoma"/>
            <family val="2"/>
            <charset val="238"/>
          </rPr>
          <t xml:space="preserve">Steel sheet thickness:
</t>
        </r>
        <r>
          <rPr>
            <sz val="9"/>
            <color indexed="81"/>
            <rFont val="Tahoma"/>
            <family val="2"/>
            <charset val="238"/>
          </rPr>
          <t>0,45
0,50
0,55
0,60
0,63
0,65
0,675
0,70
0,75
0,80</t>
        </r>
      </text>
    </comment>
    <comment ref="R23" authorId="1" shapeId="0" xr:uid="{BE9635C7-BCD3-4DE6-BE06-AABAE9165601}">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T23" authorId="1" shapeId="0" xr:uid="{F2C983BE-F217-4E9B-902F-2162F1ED607F}">
      <text>
        <r>
          <rPr>
            <b/>
            <sz val="9"/>
            <color indexed="81"/>
            <rFont val="Tahoma"/>
            <family val="2"/>
            <charset val="238"/>
          </rPr>
          <t xml:space="preserve">Profile type side B (internal):
</t>
        </r>
        <r>
          <rPr>
            <sz val="9"/>
            <color indexed="81"/>
            <rFont val="Tahoma"/>
            <family val="2"/>
            <charset val="238"/>
          </rPr>
          <t>S
V
V2
G
M2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BF2158A0-120D-4DFC-AD16-5C926975426D}">
      <text>
        <r>
          <rPr>
            <b/>
            <sz val="9"/>
            <color indexed="81"/>
            <rFont val="Tahoma"/>
            <family val="2"/>
            <charset val="238"/>
          </rPr>
          <t xml:space="preserve">Automatic fill
</t>
        </r>
        <r>
          <rPr>
            <sz val="9"/>
            <color indexed="81"/>
            <rFont val="Tahoma"/>
            <family val="2"/>
            <charset val="238"/>
          </rPr>
          <t>Insert data in excell sheet "FTV HL Panel"</t>
        </r>
      </text>
    </comment>
    <comment ref="D23" authorId="1" shapeId="0" xr:uid="{090C25ED-5B96-4FB3-8097-13C7DDCE1A55}">
      <text>
        <r>
          <rPr>
            <b/>
            <sz val="9"/>
            <color indexed="81"/>
            <rFont val="Tahoma"/>
            <family val="2"/>
            <charset val="238"/>
          </rPr>
          <t xml:space="preserve">Dimension A [mm]:
</t>
        </r>
        <r>
          <rPr>
            <sz val="9"/>
            <color indexed="81"/>
            <rFont val="Tahoma"/>
            <family val="2"/>
            <charset val="238"/>
          </rPr>
          <t>Amin =T+150 mm
Amax = M-60-(T+150) mm</t>
        </r>
      </text>
    </comment>
    <comment ref="E23" authorId="1" shapeId="0" xr:uid="{77A3A7E6-9B19-4FC9-B329-DB8EAACE889A}">
      <text>
        <r>
          <rPr>
            <b/>
            <sz val="9"/>
            <color indexed="81"/>
            <rFont val="Tahoma"/>
            <family val="2"/>
            <charset val="238"/>
          </rPr>
          <t xml:space="preserve">Dimension B [mm]:
</t>
        </r>
        <r>
          <rPr>
            <sz val="9"/>
            <color indexed="81"/>
            <rFont val="Tahoma"/>
            <family val="2"/>
            <charset val="238"/>
          </rPr>
          <t>Bmin =2×T+300 mm
Bmax = M-60-2×(T+150) mm</t>
        </r>
      </text>
    </comment>
    <comment ref="F23" authorId="1" shapeId="0" xr:uid="{B41EE5EE-FB33-419F-A815-D2184800F135}">
      <text>
        <r>
          <rPr>
            <b/>
            <sz val="9"/>
            <color indexed="81"/>
            <rFont val="Tahoma"/>
            <family val="2"/>
            <charset val="238"/>
          </rPr>
          <t xml:space="preserve">Dimension C [mm]:
</t>
        </r>
        <r>
          <rPr>
            <sz val="9"/>
            <color indexed="81"/>
            <rFont val="Tahoma"/>
            <family val="2"/>
            <charset val="238"/>
          </rPr>
          <t>Amin =T+150 mm
Amax = M-60-(T+150) mm</t>
        </r>
      </text>
    </comment>
    <comment ref="G23" authorId="1" shapeId="0" xr:uid="{B8090ACF-C0DF-49C7-B567-85AE6FE12C9E}">
      <text>
        <r>
          <rPr>
            <b/>
            <sz val="9"/>
            <color indexed="81"/>
            <rFont val="Tahoma"/>
            <family val="2"/>
            <charset val="238"/>
          </rPr>
          <t xml:space="preserve">Length (A+B+C):
</t>
        </r>
        <r>
          <rPr>
            <sz val="9"/>
            <color indexed="81"/>
            <rFont val="Tahoma"/>
            <family val="2"/>
            <charset val="238"/>
          </rPr>
          <t>(A+B+C)min = 4×T+600 mm</t>
        </r>
        <r>
          <rPr>
            <b/>
            <sz val="9"/>
            <color indexed="81"/>
            <rFont val="Tahoma"/>
            <family val="2"/>
            <charset val="238"/>
          </rPr>
          <t xml:space="preserve">
</t>
        </r>
        <r>
          <rPr>
            <sz val="9"/>
            <color indexed="81"/>
            <rFont val="Tahoma"/>
            <family val="2"/>
            <charset val="238"/>
          </rPr>
          <t>(A+B+C)max = M-60 mm</t>
        </r>
      </text>
    </comment>
    <comment ref="H23" authorId="1" shapeId="0" xr:uid="{5D9724E1-EEB0-491E-96DC-CE828F75F411}">
      <text>
        <r>
          <rPr>
            <b/>
            <sz val="9"/>
            <color indexed="81"/>
            <rFont val="Tahoma"/>
            <family val="2"/>
            <charset val="238"/>
          </rPr>
          <t xml:space="preserve">Angle a [°]:
</t>
        </r>
        <r>
          <rPr>
            <sz val="9"/>
            <color indexed="81"/>
            <rFont val="Tahoma"/>
            <family val="2"/>
            <charset val="238"/>
          </rPr>
          <t>Bending angle: 90° to 175°</t>
        </r>
      </text>
    </comment>
    <comment ref="I23" authorId="1" shapeId="0" xr:uid="{B7944C17-BCF6-4BE9-B703-650C34894C0A}">
      <text>
        <r>
          <rPr>
            <b/>
            <sz val="9"/>
            <color indexed="81"/>
            <rFont val="Tahoma"/>
            <family val="2"/>
            <charset val="238"/>
          </rPr>
          <t xml:space="preserve">Angle c [°]:
</t>
        </r>
        <r>
          <rPr>
            <sz val="9"/>
            <color indexed="81"/>
            <rFont val="Tahoma"/>
            <family val="2"/>
            <charset val="238"/>
          </rPr>
          <t>Bending angle: 90° to 175°</t>
        </r>
      </text>
    </comment>
    <comment ref="J23" authorId="1" shapeId="0" xr:uid="{32BC1951-8C82-4C1D-A62D-C0B1C26CEFEB}">
      <text>
        <r>
          <rPr>
            <b/>
            <sz val="9"/>
            <color indexed="81"/>
            <rFont val="Tahoma"/>
            <family val="2"/>
            <charset val="238"/>
          </rPr>
          <t>Length L [mm]:</t>
        </r>
        <r>
          <rPr>
            <sz val="9"/>
            <color indexed="81"/>
            <rFont val="Tahoma"/>
            <family val="2"/>
            <charset val="238"/>
          </rPr>
          <t xml:space="preserve">
Lmin = 2000 mm
Lmax = 10000 mm (due to bending limitations)
Note: cutting below 2000 mm subject to additional charge</t>
        </r>
      </text>
    </comment>
    <comment ref="K23" authorId="1" shapeId="0" xr:uid="{114B8F68-DC1A-4E1E-B8CC-B70C6C0580F4}">
      <text>
        <r>
          <rPr>
            <b/>
            <sz val="9"/>
            <color indexed="81"/>
            <rFont val="Tahoma"/>
            <family val="2"/>
            <charset val="238"/>
          </rPr>
          <t xml:space="preserve">Thickness T [mm]:
</t>
        </r>
        <r>
          <rPr>
            <sz val="9"/>
            <color indexed="81"/>
            <rFont val="Tahoma"/>
            <family val="2"/>
            <charset val="238"/>
          </rPr>
          <t>50*, 60, 80, 100, 120, 133, 150, 172, 200, 220*, 240, 250*
*see Trimoterm Technical Specification</t>
        </r>
      </text>
    </comment>
    <comment ref="L23" authorId="1" shapeId="0" xr:uid="{E71F3343-FD7B-4BA2-825E-2197602FC8FE}">
      <text>
        <r>
          <rPr>
            <b/>
            <sz val="9"/>
            <color indexed="81"/>
            <rFont val="Tahoma"/>
            <family val="2"/>
            <charset val="238"/>
          </rPr>
          <t>Module M [mm]:</t>
        </r>
        <r>
          <rPr>
            <sz val="9"/>
            <color indexed="81"/>
            <rFont val="Tahoma"/>
            <family val="2"/>
            <charset val="238"/>
          </rPr>
          <t xml:space="preserve">
1000 mm standard module
600 mm to 1100 mm available</t>
        </r>
      </text>
    </comment>
    <comment ref="M23" authorId="1" shapeId="0" xr:uid="{6954D30C-A47F-4047-B9E2-9D2CB90F44BC}">
      <text>
        <r>
          <rPr>
            <b/>
            <sz val="9"/>
            <color indexed="81"/>
            <rFont val="Tahoma"/>
            <family val="2"/>
            <charset val="238"/>
          </rPr>
          <t xml:space="preserve">Panel type:
</t>
        </r>
        <r>
          <rPr>
            <sz val="9"/>
            <color indexed="81"/>
            <rFont val="Tahoma"/>
            <family val="2"/>
            <charset val="238"/>
          </rPr>
          <t>FTV HL
*for other types of panels, please use a separate document</t>
        </r>
      </text>
    </comment>
    <comment ref="N23" authorId="1" shapeId="0" xr:uid="{426B437C-26AA-4E63-9DC6-FFE40CA45305}">
      <text>
        <r>
          <rPr>
            <b/>
            <sz val="9"/>
            <color indexed="81"/>
            <rFont val="Tahoma"/>
            <family val="2"/>
            <charset val="238"/>
          </rPr>
          <t xml:space="preserve">Core type:
</t>
        </r>
        <r>
          <rPr>
            <sz val="9"/>
            <color indexed="81"/>
            <rFont val="Tahoma"/>
            <family val="2"/>
            <charset val="238"/>
          </rPr>
          <t>Power T
Power S
Perform R
Perform C</t>
        </r>
      </text>
    </comment>
    <comment ref="O23" authorId="1" shapeId="0" xr:uid="{0D46B020-7847-4176-83C7-2777305EB218}">
      <text>
        <r>
          <rPr>
            <b/>
            <sz val="9"/>
            <color indexed="81"/>
            <rFont val="Tahoma"/>
            <family val="2"/>
            <charset val="238"/>
          </rPr>
          <t xml:space="preserve">Steel sheet thickness:
</t>
        </r>
        <r>
          <rPr>
            <sz val="9"/>
            <color indexed="81"/>
            <rFont val="Tahoma"/>
            <family val="2"/>
            <charset val="238"/>
          </rPr>
          <t>0,55*
0,60
0,63
0,65
0,675
0,70
0,75
0,80
* use with coating HPS 200</t>
        </r>
      </text>
    </comment>
    <comment ref="P23" authorId="1" shapeId="0" xr:uid="{4802B04E-BA2B-4EFE-9D3D-43DA3F33812C}">
      <text>
        <r>
          <rPr>
            <sz val="9"/>
            <color indexed="81"/>
            <rFont val="Tahoma"/>
            <family val="2"/>
            <charset val="238"/>
          </rPr>
          <t>C</t>
        </r>
        <r>
          <rPr>
            <b/>
            <sz val="9"/>
            <color indexed="81"/>
            <rFont val="Tahoma"/>
            <family val="2"/>
            <charset val="238"/>
          </rPr>
          <t>oating:</t>
        </r>
        <r>
          <rPr>
            <sz val="9"/>
            <color indexed="81"/>
            <rFont val="Tahoma"/>
            <family val="2"/>
            <charset val="238"/>
          </rPr>
          <t xml:space="preserve">
SP 25
SP 25
PVDF 25
PVDF 35
PUR 50
PVCF 150
HPS 200*
PRISMA
PRISMA ELEMENTS
Inox 304
Inox 316L
Inox 316
* use with steel sheet thickness 0,55 mm</t>
        </r>
      </text>
    </comment>
    <comment ref="R23" authorId="1" shapeId="0" xr:uid="{3156E269-E54C-40D1-86E7-6750C42A7B8A}">
      <text>
        <r>
          <rPr>
            <b/>
            <sz val="9"/>
            <color indexed="81"/>
            <rFont val="Tahoma"/>
            <family val="2"/>
            <charset val="238"/>
          </rPr>
          <t>Profile type side A (external face):</t>
        </r>
        <r>
          <rPr>
            <sz val="9"/>
            <color indexed="81"/>
            <rFont val="Tahoma"/>
            <family val="2"/>
            <charset val="238"/>
          </rPr>
          <t xml:space="preserve">
M
M8
S*
V*
V2*
G*
M3*
* not applicable to
   rounded corner panels</t>
        </r>
      </text>
    </comment>
    <comment ref="S23" authorId="1" shapeId="0" xr:uid="{DB2200A4-7FEE-41DE-A047-5920AAB0C998}">
      <text>
        <r>
          <rPr>
            <b/>
            <sz val="9"/>
            <color indexed="81"/>
            <rFont val="Tahoma"/>
            <family val="2"/>
            <charset val="238"/>
          </rPr>
          <t xml:space="preserve">Steel sheet thickness:
</t>
        </r>
        <r>
          <rPr>
            <sz val="9"/>
            <color indexed="81"/>
            <rFont val="Tahoma"/>
            <family val="2"/>
            <charset val="238"/>
          </rPr>
          <t>0,45
0,50
0,55
0,60
0,63
0,65
0,675
0,70
0,75
0,80</t>
        </r>
      </text>
    </comment>
    <comment ref="T23" authorId="1" shapeId="0" xr:uid="{84A82ED4-6204-4937-AE93-65A0D7AB6775}">
      <text>
        <r>
          <rPr>
            <b/>
            <sz val="9"/>
            <color indexed="81"/>
            <rFont val="Tahoma"/>
            <family val="2"/>
            <charset val="238"/>
          </rPr>
          <t xml:space="preserve">Coating:
</t>
        </r>
        <r>
          <rPr>
            <sz val="9"/>
            <color indexed="81"/>
            <rFont val="Tahoma"/>
            <family val="2"/>
            <charset val="238"/>
          </rPr>
          <t>SP 25
SP 25
PVDF 25
PVDF 35
PUR 50
PVCF 150
HPS 200
PRISMA
PRISMA ELEMENTS
Inox 304
Inox 316L
Inox 316</t>
        </r>
      </text>
    </comment>
    <comment ref="V23" authorId="1" shapeId="0" xr:uid="{EDADD7BF-2581-4B68-B166-5A3DB15D6F1A}">
      <text>
        <r>
          <rPr>
            <b/>
            <sz val="9"/>
            <color indexed="81"/>
            <rFont val="Tahoma"/>
            <family val="2"/>
            <charset val="238"/>
          </rPr>
          <t xml:space="preserve">Profile type side B (internal):
</t>
        </r>
        <r>
          <rPr>
            <sz val="9"/>
            <color indexed="81"/>
            <rFont val="Tahoma"/>
            <family val="2"/>
            <charset val="238"/>
          </rPr>
          <t>S
V
V2
G
M2</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<sst xmlns="http://schemas.openxmlformats.org/spreadsheetml/2006/main" count="762" uniqueCount="170">
  <si>
    <t>Total [m2]</t>
  </si>
  <si>
    <t>P01</t>
  </si>
  <si>
    <t>Trimoterm Technical Specification</t>
  </si>
  <si>
    <t>Trimoterm Fireproof Panels Brochure</t>
  </si>
  <si>
    <t>Facade/Phase</t>
  </si>
  <si>
    <t>Core type</t>
  </si>
  <si>
    <t>Note</t>
  </si>
  <si>
    <t>Module
M [mm]</t>
  </si>
  <si>
    <t>Length
L [mm]</t>
  </si>
  <si>
    <t>Power T</t>
  </si>
  <si>
    <t>Panel type</t>
  </si>
  <si>
    <t>Sample data, please delete</t>
  </si>
  <si>
    <t>Position</t>
  </si>
  <si>
    <t>Axis-1/Phase-1</t>
  </si>
  <si>
    <t>Axis-2/Phase-1</t>
  </si>
  <si>
    <t>Thickness
T [mm]</t>
  </si>
  <si>
    <t>M</t>
  </si>
  <si>
    <t>Quantity
Q [pcs]</t>
  </si>
  <si>
    <t>T [mm]</t>
  </si>
  <si>
    <t>A [mm]</t>
  </si>
  <si>
    <t>B [mm]</t>
  </si>
  <si>
    <t>min</t>
  </si>
  <si>
    <t>max</t>
  </si>
  <si>
    <t>C [mm]</t>
  </si>
  <si>
    <t>Enter T, A and B to check if dimensions of the corner are within boundary:</t>
  </si>
  <si>
    <t>Angle
[°]</t>
  </si>
  <si>
    <t>A+B [mm]</t>
  </si>
  <si>
    <t>M [mm]</t>
  </si>
  <si>
    <t>Angle
c [°]</t>
  </si>
  <si>
    <t>Angle
a [°]</t>
  </si>
  <si>
    <t>Building/Unit:</t>
  </si>
  <si>
    <t>Date:</t>
  </si>
  <si>
    <t>Reference documents:</t>
  </si>
  <si>
    <t>Customer Name:</t>
  </si>
  <si>
    <t>Project Name:</t>
  </si>
  <si>
    <t>Panel dimensions</t>
  </si>
  <si>
    <t>Panel data</t>
  </si>
  <si>
    <t>Quantity</t>
  </si>
  <si>
    <t>Corner dimensions</t>
  </si>
  <si>
    <t>Revision:</t>
  </si>
  <si>
    <t>Enter T, A, B and M to check if dimensions of the corner are within limits:</t>
  </si>
  <si>
    <t>Customer Order No:</t>
  </si>
  <si>
    <t>Trimo Order No:</t>
  </si>
  <si>
    <t>Cutting List No.:</t>
  </si>
  <si>
    <t>Reference documents</t>
  </si>
  <si>
    <t>Enter T, A, B and C to check if dimensions of the corner are within limits:</t>
  </si>
  <si>
    <t>A+B+C [mm]</t>
  </si>
  <si>
    <t>Packaging transport and storage for Trimo products</t>
  </si>
  <si>
    <t>Input required.</t>
  </si>
  <si>
    <t>Enter value</t>
  </si>
  <si>
    <t>Value OK</t>
  </si>
  <si>
    <t>Within limits, see comment.</t>
  </si>
  <si>
    <t>Value not OK.</t>
  </si>
  <si>
    <t>Within limits.</t>
  </si>
  <si>
    <t>Out of limits/combo, change value(s).</t>
  </si>
  <si>
    <t>Calculated value, do not change.</t>
  </si>
  <si>
    <t>S</t>
  </si>
  <si>
    <t>RAL 1234</t>
  </si>
  <si>
    <t>Enter T, A, B, C and M to check if dimensions of the corner are within limits:</t>
  </si>
  <si>
    <t>Project Ref:</t>
  </si>
  <si>
    <t>then formatted using excel "data validations" and "conditional formatting" tools.</t>
  </si>
  <si>
    <t>to keep all validations and conditional formatting in the cell(s) where you paste.</t>
  </si>
  <si>
    <t>How to enter and copy data?</t>
  </si>
  <si>
    <r>
      <t xml:space="preserve">Values entered in the cells are </t>
    </r>
    <r>
      <rPr>
        <b/>
        <sz val="11"/>
        <color theme="1"/>
        <rFont val="Arial"/>
        <family val="2"/>
        <charset val="238"/>
        <scheme val="minor"/>
      </rPr>
      <t>automatically validated</t>
    </r>
    <r>
      <rPr>
        <sz val="11"/>
        <color theme="1"/>
        <rFont val="Arial"/>
        <family val="2"/>
        <charset val="238"/>
        <scheme val="minor"/>
      </rPr>
      <t xml:space="preserve"> against production limits and then formatted.</t>
    </r>
  </si>
  <si>
    <r>
      <t xml:space="preserve">To copy data (within same sheet or between sheets), it is </t>
    </r>
    <r>
      <rPr>
        <b/>
        <sz val="11"/>
        <color theme="1"/>
        <rFont val="Arial"/>
        <family val="2"/>
        <charset val="238"/>
        <scheme val="minor"/>
      </rPr>
      <t>important</t>
    </r>
    <r>
      <rPr>
        <sz val="11"/>
        <color theme="1"/>
        <rFont val="Arial"/>
        <family val="2"/>
        <charset val="238"/>
        <scheme val="minor"/>
      </rPr>
      <t xml:space="preserve"> to use</t>
    </r>
    <r>
      <rPr>
        <b/>
        <sz val="11"/>
        <color theme="1"/>
        <rFont val="Arial"/>
        <family val="2"/>
        <charset val="238"/>
        <scheme val="minor"/>
      </rPr>
      <t xml:space="preserve"> "Copy"</t>
    </r>
    <r>
      <rPr>
        <sz val="11"/>
        <color theme="1"/>
        <rFont val="Arial"/>
        <family val="2"/>
        <charset val="238"/>
        <scheme val="minor"/>
      </rPr>
      <t xml:space="preserve"> and </t>
    </r>
    <r>
      <rPr>
        <b/>
        <sz val="11"/>
        <color theme="1"/>
        <rFont val="Arial"/>
        <family val="2"/>
        <charset val="238"/>
        <scheme val="minor"/>
      </rPr>
      <t>"Paste &gt; Values"</t>
    </r>
  </si>
  <si>
    <t>to keep all validations and conditional formatting in the cell(s) where you paste (see instructions).</t>
  </si>
  <si>
    <t>FTV HL</t>
  </si>
  <si>
    <t>Steel sheet side A (external face)</t>
  </si>
  <si>
    <t>Steel sheet side B (internal face)</t>
  </si>
  <si>
    <t>Thickness 
(side A) [mm]</t>
  </si>
  <si>
    <t>Coating type 
(side A)</t>
  </si>
  <si>
    <t>Colour 
(side A)</t>
  </si>
  <si>
    <t>Profile type 
(side A)</t>
  </si>
  <si>
    <t>Thickness 
(side B) [mm]</t>
  </si>
  <si>
    <t>Coating type 
(side B)</t>
  </si>
  <si>
    <t>Colour 
(side B)</t>
  </si>
  <si>
    <t>Profile type 
(side B)</t>
  </si>
  <si>
    <t>SP 25</t>
  </si>
  <si>
    <t>Disclaimer</t>
  </si>
  <si>
    <t>Version</t>
  </si>
  <si>
    <t>What is new</t>
  </si>
  <si>
    <t>Date</t>
  </si>
  <si>
    <t>1.0</t>
  </si>
  <si>
    <t>Trimoterm FTV HL (Invisio) sharp-edge L-shape corner (transversal) cutting list</t>
  </si>
  <si>
    <t>Dimensions Checker for FTV HL (Invisio) sharp-edge L-shape Corner (transversal)</t>
  </si>
  <si>
    <t>Dimensions Checker for FTV HL (Invisio) sharp-edge U-shape Corner (transversal)</t>
  </si>
  <si>
    <t>User Guide</t>
  </si>
  <si>
    <r>
      <t>Values entered in the cells are</t>
    </r>
    <r>
      <rPr>
        <b/>
        <i/>
        <sz val="11"/>
        <color theme="1" tint="0.499984740745262"/>
        <rFont val="Arial"/>
        <family val="2"/>
        <charset val="238"/>
        <scheme val="minor"/>
      </rPr>
      <t xml:space="preserve"> automatically validated</t>
    </r>
    <r>
      <rPr>
        <i/>
        <sz val="11"/>
        <color theme="1" tint="0.499984740745262"/>
        <rFont val="Arial"/>
        <family val="2"/>
        <charset val="238"/>
        <scheme val="minor"/>
      </rPr>
      <t xml:space="preserve"> against production limits and</t>
    </r>
  </si>
  <si>
    <t>How to copy data?</t>
  </si>
  <si>
    <r>
      <t>To copy data (within same sheet or between sheets), it is important to use</t>
    </r>
    <r>
      <rPr>
        <b/>
        <i/>
        <sz val="11"/>
        <color theme="1" tint="0.499984740745262"/>
        <rFont val="Arial"/>
        <family val="2"/>
        <charset val="238"/>
        <scheme val="minor"/>
      </rPr>
      <t xml:space="preserve"> "Copy"</t>
    </r>
    <r>
      <rPr>
        <i/>
        <sz val="11"/>
        <color theme="1" tint="0.499984740745262"/>
        <rFont val="Arial"/>
        <family val="2"/>
        <charset val="238"/>
        <scheme val="minor"/>
      </rPr>
      <t xml:space="preserve"> and </t>
    </r>
    <r>
      <rPr>
        <b/>
        <i/>
        <sz val="11"/>
        <color theme="1" tint="0.499984740745262"/>
        <rFont val="Arial"/>
        <family val="2"/>
        <charset val="238"/>
        <scheme val="minor"/>
      </rPr>
      <t>"Paste &gt; Values"</t>
    </r>
  </si>
  <si>
    <t>The main and only purpose of this document is to provide cutting list table with integrated restrictions to external designers. Trimo Group holds full copyrights on the information and details provided in this document. Professional care has been taken to ensure that information/details are accurate, correct, completed and not misleading, however Trimo, including its subsidiaries, does not accept responsibility or liability for errors or information, which is found to be misleading. Information/details in this document are for general purposes only. Use of it is on your own initiative and responsibility for compliance with local laws. In no event, will Trimo be liable for any loss or damage including without limitation, indirect or consequential loss or damage, or any loss or damage whatsoever arising from loss profits arising out of or in connection with the use of this document. Any equation modification of this document or instuction text is stricty prohibited. All information issued by Trimo Group is subject to continuous development and information/details contained in this document are current at date of issue. It is user`s responsibility to obtain most up-to-date information from Trimo when information/details are used for any specific project. The last version of the document is available on www.trimo-group.com. Latest version of published document in English language prevails over other translated language documents.</t>
  </si>
  <si>
    <t>Release</t>
  </si>
  <si>
    <t>Cutting list for</t>
  </si>
  <si>
    <t>Total
Q×L×M [m2]</t>
  </si>
  <si>
    <t>Dimension
A+B+C [mm]</t>
  </si>
  <si>
    <t>Dimension
A+B [mm]</t>
  </si>
  <si>
    <t>Dimension
L=A+B+C [mm]</t>
  </si>
  <si>
    <t>Dimension
L=A+B [mm]</t>
  </si>
  <si>
    <t>FTV HL wall / facade panel</t>
  </si>
  <si>
    <t>Accessories for FTV HL installation:</t>
  </si>
  <si>
    <t>(30009193)</t>
  </si>
  <si>
    <t>pcs</t>
  </si>
  <si>
    <t>(5010094)</t>
  </si>
  <si>
    <t>Horizontal Façade System Trimoterm FTV</t>
  </si>
  <si>
    <t>Trimoterm Façade System FTV Invisio</t>
  </si>
  <si>
    <t>*for horizontal installation only</t>
  </si>
  <si>
    <t>FTV HL Washer L=300mm</t>
  </si>
  <si>
    <t>FTV HL Gasket PE 38.5X11.8X40</t>
  </si>
  <si>
    <r>
      <t>Document ID:</t>
    </r>
    <r>
      <rPr>
        <b/>
        <sz val="8"/>
        <color theme="1" tint="0.499984740745262"/>
        <rFont val="Arial"/>
        <family val="2"/>
        <charset val="238"/>
        <scheme val="minor"/>
      </rPr>
      <t xml:space="preserve"> TID10DT111EN</t>
    </r>
  </si>
  <si>
    <t>1.1</t>
  </si>
  <si>
    <t>Added sheet: "FTV HL L corner (longi)_Full"</t>
  </si>
  <si>
    <t>FTV HL L corner (longitudinal)_Groove/Tongue edges</t>
  </si>
  <si>
    <t>FTV HL L corner (longitudinal)_Cut edges</t>
  </si>
  <si>
    <t>FTV HL L corner (transversal)</t>
  </si>
  <si>
    <t>FTV HL U corner (transversal)</t>
  </si>
  <si>
    <t>FTV HL rounded L corner (longitudinal)</t>
  </si>
  <si>
    <t>FTV HL rounded U corner (longitudinal)</t>
  </si>
  <si>
    <t>Dimensions Checker for FTV HL (Invisio) L Corner (longitudinal)_Full</t>
  </si>
  <si>
    <t>Dimensions Checker for FTV HL (Invisio) L Corner (longitudinal)_Cut</t>
  </si>
  <si>
    <t>Dimensions Checker for FTV HL (Invisio) rounded L Corner (longitudinal)</t>
  </si>
  <si>
    <t>Dimensions Checker for FTV HL (Invisio) rounded U Corner (longitudinal)</t>
  </si>
  <si>
    <t>Steel sheet thickness</t>
  </si>
  <si>
    <t>1.2</t>
  </si>
  <si>
    <t>THICKNESS - T</t>
  </si>
  <si>
    <t>50 - 250 mm</t>
  </si>
  <si>
    <t>(A + B) min</t>
  </si>
  <si>
    <t>2*T + 300 mm</t>
  </si>
  <si>
    <t>(A + B) max</t>
  </si>
  <si>
    <t>3.000 mm</t>
  </si>
  <si>
    <t>A min = B min</t>
  </si>
  <si>
    <t>T + 150 mm</t>
  </si>
  <si>
    <t>A max (B max)</t>
  </si>
  <si>
    <t>1.000 mm</t>
  </si>
  <si>
    <t>B max (A max)</t>
  </si>
  <si>
    <t>2.000 mm</t>
  </si>
  <si>
    <t>L - panel module</t>
  </si>
  <si>
    <t>600 - 1200 mm</t>
  </si>
  <si>
    <t>(A + B + C) max</t>
  </si>
  <si>
    <t>B min</t>
  </si>
  <si>
    <t>300 mm + 2T</t>
  </si>
  <si>
    <t>A min (C min)</t>
  </si>
  <si>
    <t>A max (B max = C max)</t>
  </si>
  <si>
    <t>50 - 150 mm</t>
  </si>
  <si>
    <t>PANEL LENGTH - L</t>
  </si>
  <si>
    <t>max. 8.000 mm</t>
  </si>
  <si>
    <t>A min (B min)</t>
  </si>
  <si>
    <t>A max (Bmax)</t>
  </si>
  <si>
    <t>(module - 60 mm) - (T + 150 mm)</t>
  </si>
  <si>
    <t>(A+B) min</t>
  </si>
  <si>
    <t>2T + 300 mm</t>
  </si>
  <si>
    <t>(A+B) max</t>
  </si>
  <si>
    <t>module - 60 mm</t>
  </si>
  <si>
    <t>module - (T - 150 mm)</t>
  </si>
  <si>
    <t>(A+B)</t>
  </si>
  <si>
    <t>module</t>
  </si>
  <si>
    <t>MODULE</t>
  </si>
  <si>
    <t>600 - 1.200 mm</t>
  </si>
  <si>
    <t>L</t>
  </si>
  <si>
    <t>10.000 mm</t>
  </si>
  <si>
    <t>50 - 133 mm</t>
  </si>
  <si>
    <t>800 - 1.200 mm</t>
  </si>
  <si>
    <t>A min</t>
  </si>
  <si>
    <t>C min = 150 mm + T</t>
  </si>
  <si>
    <t>FTV HL sharp L corner (trans)</t>
  </si>
  <si>
    <t>FTV HL sharp U corner (trans)</t>
  </si>
  <si>
    <t>FTV HL L corner (longi)_Cut</t>
  </si>
  <si>
    <t>FTV HL L corner (longi)_Full</t>
  </si>
  <si>
    <t>FTV HL round L corner (longi)</t>
  </si>
  <si>
    <t>FTV HL round U corner (longi)</t>
  </si>
  <si>
    <t>List of Steel sheet thickness was made (to avoid issues with comma and dot)
Geometrical limits was correctet to align with Trimoterm FTV 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</si>
</sst>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0"/>
  </numFmts>
  <fonts count="32" x14ac:knownFonts="1">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20"/>
      <color theme="1"/>
      <name val="Aptos"/>
      <family val="2"/>
    </font>
    <font>
      <i/>
      <sz val="9"/>
      <color theme="1" tint="0.499984740745262"/>
      <name val="Arial"/>
      <family val="2"/>
      <charset val="238"/>
      <scheme val="minor"/>
    </font>
    <font>
      <b/>
      <sz val="12"/>
      <color theme="1"/>
      <name val="Aptos"/>
      <family val="2"/>
    </font>
    <font>
      <i/>
      <sz val="11"/>
      <color theme="1" tint="0.499984740745262"/>
      <name val="Arial"/>
      <family val="2"/>
      <charset val="238"/>
      <scheme val="minor"/>
    </font>
    <font>
      <b/>
      <i/>
      <sz val="11"/>
      <color theme="1" tint="0.499984740745262"/>
      <name val="Arial"/>
      <family val="2"/>
      <charset val="238"/>
      <scheme val="minor"/>
    </font>
    <font>
      <sz val="11"/>
      <color theme="1"/>
      <name val="Aptos"/>
      <family val="2"/>
    </font>
    <font>
      <sz val="9"/>
      <color theme="1" tint="0.499984740745262"/>
      <name val="Arial"/>
      <family val="2"/>
      <charset val="238"/>
      <scheme val="minor"/>
    </font>
    <font>
      <sz val="8"/>
      <color theme="1" tint="0.499984740745262"/>
      <name val="Arial"/>
      <family val="2"/>
      <charset val="238"/>
      <scheme val="minor"/>
    </font>
    <font>
      <b/>
      <sz val="8"/>
      <color theme="1" tint="0.499984740745262"/>
      <name val="Arial"/>
      <family val="2"/>
      <charset val="238"/>
      <scheme val="minor"/>
    </font>
    <font>
      <sz val="11"/>
      <color theme="1"/>
      <name val="Aptos Light"/>
      <family val="2"/>
    </font>
    <font>
      <b/>
      <sz val="12"/>
      <color theme="1" tint="4.9989318521683403E-2"/>
      <name val="Aptos"/>
      <family val="2"/>
    </font>
    <font>
      <i/>
      <sz val="11"/>
      <color theme="1"/>
      <name val="Arial"/>
      <family val="2"/>
      <charset val="238"/>
      <scheme val="minor"/>
    </font>
    <font>
      <b/>
      <sz val="9"/>
      <color theme="1" tint="0.249977111117893"/>
      <name val="Arial"/>
      <family val="2"/>
      <charset val="238"/>
      <scheme val="minor"/>
    </font>
  </fonts>
  <fills count="10">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0"/>
        <bgColor indexed="64"/>
      </patternFill>
    </fill>
    <fill>
      <patternFill patternType="solid">
        <fgColor rgb="FFD1D2D4"/>
        <bgColor indexed="64"/>
      </patternFill>
    </fill>
    <fill>
      <patternFill patternType="solid">
        <fgColor rgb="FFE6E7E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s>
  <cellStyleXfs count="5">
    <xf numFmtId="0" fontId="0" fillId="0" borderId="0"/>
    <xf numFmtId="0" fontId="5" fillId="0" borderId="0"/>
    <xf numFmtId="44" fontId="1" fillId="0" borderId="0" applyFont="0" applyFill="0" applyBorder="0" applyAlignment="0" applyProtection="0"/>
    <xf numFmtId="0" fontId="6" fillId="0" borderId="0" applyNumberFormat="0" applyFill="0" applyBorder="0" applyAlignment="0" applyProtection="0"/>
    <xf numFmtId="44" fontId="1" fillId="0" borderId="0" applyFont="0" applyFill="0" applyBorder="0" applyAlignment="0" applyProtection="0"/>
  </cellStyleXfs>
  <cellXfs count="112">
    <xf numFmtId="0" fontId="0" fillId="0" borderId="0" xfId="0"/>
    <xf numFmtId="0" fontId="2" fillId="0" borderId="0" xfId="0" applyFont="1"/>
    <xf numFmtId="0" fontId="7"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2" fillId="0" borderId="1" xfId="0" applyFont="1" applyBorder="1" applyProtection="1">
      <protection locked="0"/>
    </xf>
    <xf numFmtId="0" fontId="19" fillId="0" borderId="0" xfId="0" applyFont="1"/>
    <xf numFmtId="49" fontId="20" fillId="0" borderId="0" xfId="0" applyNumberFormat="1" applyFont="1" applyAlignment="1">
      <alignment horizontal="right" vertical="top"/>
    </xf>
    <xf numFmtId="0" fontId="21" fillId="0" borderId="0" xfId="0" applyFont="1"/>
    <xf numFmtId="0" fontId="22" fillId="0" borderId="0" xfId="0" applyFont="1"/>
    <xf numFmtId="0" fontId="24" fillId="0" borderId="0" xfId="0" applyFont="1"/>
    <xf numFmtId="0" fontId="24" fillId="0" borderId="0" xfId="0" applyFont="1" applyAlignment="1">
      <alignment horizontal="center"/>
    </xf>
    <xf numFmtId="14" fontId="24" fillId="0" borderId="0" xfId="0" applyNumberFormat="1" applyFont="1" applyAlignment="1">
      <alignment horizontal="center"/>
    </xf>
    <xf numFmtId="0" fontId="24" fillId="0" borderId="0" xfId="0" quotePrefix="1" applyFont="1"/>
    <xf numFmtId="0" fontId="20" fillId="0" borderId="0" xfId="0" applyFont="1" applyAlignment="1">
      <alignment horizontal="left" vertical="top"/>
    </xf>
    <xf numFmtId="0" fontId="25" fillId="0" borderId="0" xfId="0" applyFont="1"/>
    <xf numFmtId="0" fontId="26" fillId="0" borderId="0" xfId="0" applyFont="1" applyAlignment="1">
      <alignment vertical="top"/>
    </xf>
    <xf numFmtId="0" fontId="28" fillId="4" borderId="3" xfId="0" applyFont="1" applyFill="1" applyBorder="1" applyProtection="1">
      <protection hidden="1"/>
    </xf>
    <xf numFmtId="0" fontId="28" fillId="4" borderId="4" xfId="0" applyFont="1" applyFill="1" applyBorder="1" applyProtection="1">
      <protection hidden="1"/>
    </xf>
    <xf numFmtId="0" fontId="0" fillId="4" borderId="4" xfId="0" applyFill="1" applyBorder="1" applyAlignment="1" applyProtection="1">
      <alignment horizontal="center"/>
      <protection locked="0"/>
    </xf>
    <xf numFmtId="164"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4" fontId="15" fillId="3" borderId="10" xfId="0" applyNumberFormat="1" applyFont="1" applyFill="1" applyBorder="1" applyProtection="1">
      <protection locked="0"/>
    </xf>
    <xf numFmtId="0" fontId="0" fillId="4" borderId="8" xfId="0" applyFill="1" applyBorder="1" applyAlignment="1" applyProtection="1">
      <alignment horizontal="center"/>
      <protection locked="0"/>
    </xf>
    <xf numFmtId="0" fontId="0" fillId="4" borderId="9" xfId="0" applyFill="1" applyBorder="1" applyAlignment="1" applyProtection="1">
      <alignment horizontal="center"/>
      <protection locked="0"/>
    </xf>
    <xf numFmtId="0" fontId="3" fillId="4" borderId="9" xfId="0" applyFont="1" applyFill="1" applyBorder="1" applyAlignment="1" applyProtection="1">
      <alignment horizontal="center"/>
      <protection locked="0"/>
    </xf>
    <xf numFmtId="164" fontId="0" fillId="3" borderId="10" xfId="0" applyNumberFormat="1" applyFill="1" applyBorder="1" applyProtection="1">
      <protection locked="0"/>
    </xf>
    <xf numFmtId="0" fontId="0" fillId="4" borderId="9" xfId="0" applyFill="1" applyBorder="1" applyAlignment="1" applyProtection="1">
      <alignment horizontal="right"/>
      <protection locked="0"/>
    </xf>
    <xf numFmtId="0" fontId="22" fillId="6" borderId="1" xfId="0" applyFont="1" applyFill="1" applyBorder="1" applyAlignment="1" applyProtection="1">
      <alignment wrapText="1"/>
      <protection hidden="1"/>
    </xf>
    <xf numFmtId="0" fontId="0" fillId="0" borderId="0" xfId="0" applyProtection="1">
      <protection hidden="1"/>
    </xf>
    <xf numFmtId="0" fontId="2" fillId="0" borderId="0" xfId="0" applyFont="1" applyProtection="1">
      <protection hidden="1"/>
    </xf>
    <xf numFmtId="0" fontId="29" fillId="0" borderId="0" xfId="0" applyFont="1" applyProtection="1">
      <protection hidden="1"/>
    </xf>
    <xf numFmtId="0" fontId="7" fillId="0" borderId="0" xfId="0" applyFont="1" applyProtection="1">
      <protection hidden="1"/>
    </xf>
    <xf numFmtId="0" fontId="19" fillId="0" borderId="0" xfId="0" applyFont="1" applyProtection="1">
      <protection hidden="1"/>
    </xf>
    <xf numFmtId="49" fontId="20" fillId="0" borderId="0" xfId="0" applyNumberFormat="1" applyFont="1" applyAlignment="1" applyProtection="1">
      <alignment horizontal="right" vertical="top"/>
      <protection hidden="1"/>
    </xf>
    <xf numFmtId="0" fontId="20" fillId="0" borderId="0" xfId="0" applyFont="1" applyAlignment="1" applyProtection="1">
      <alignment horizontal="left" vertical="top"/>
      <protection hidden="1"/>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164" fontId="0" fillId="3" borderId="11" xfId="0" applyNumberFormat="1" applyFill="1" applyBorder="1" applyProtection="1">
      <protection locked="0"/>
    </xf>
    <xf numFmtId="0" fontId="0" fillId="4" borderId="13" xfId="0" applyFill="1" applyBorder="1" applyAlignment="1" applyProtection="1">
      <alignment horizontal="right"/>
      <protection locked="0"/>
    </xf>
    <xf numFmtId="0" fontId="0" fillId="0" borderId="0" xfId="0" applyProtection="1">
      <protection locked="0"/>
    </xf>
    <xf numFmtId="0" fontId="2" fillId="0" borderId="0" xfId="0" applyFont="1" applyProtection="1">
      <protection locked="0"/>
    </xf>
    <xf numFmtId="0" fontId="7" fillId="0" borderId="0" xfId="0" applyFont="1" applyProtection="1">
      <protection locked="0"/>
    </xf>
    <xf numFmtId="0" fontId="0" fillId="0" borderId="1" xfId="0" applyBorder="1" applyProtection="1">
      <protection locked="0"/>
    </xf>
    <xf numFmtId="0" fontId="28" fillId="4" borderId="3" xfId="0" applyFont="1" applyFill="1" applyBorder="1" applyProtection="1">
      <protection locked="0"/>
    </xf>
    <xf numFmtId="0" fontId="14"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4" fontId="0" fillId="0" borderId="0" xfId="0" applyNumberFormat="1" applyProtection="1">
      <protection locked="0"/>
    </xf>
    <xf numFmtId="0" fontId="18" fillId="0" borderId="0" xfId="0" applyFont="1" applyProtection="1">
      <protection locked="0"/>
    </xf>
    <xf numFmtId="164"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2" fillId="0" borderId="0" xfId="0" applyFont="1" applyProtection="1">
      <protection locked="0"/>
    </xf>
    <xf numFmtId="0" fontId="11" fillId="0" borderId="0" xfId="0" applyFont="1" applyAlignment="1" applyProtection="1">
      <alignment horizontal="center"/>
      <protection locked="0"/>
    </xf>
    <xf numFmtId="0" fontId="0" fillId="0" borderId="1" xfId="0" applyBorder="1" applyProtection="1">
      <protection hidden="1"/>
    </xf>
    <xf numFmtId="0" fontId="0" fillId="4" borderId="4" xfId="0" applyFill="1" applyBorder="1" applyProtection="1">
      <protection hidden="1"/>
    </xf>
    <xf numFmtId="0" fontId="2" fillId="3" borderId="6" xfId="0" applyFont="1" applyFill="1" applyBorder="1" applyAlignment="1" applyProtection="1">
      <alignment vertical="center" wrapText="1"/>
      <protection hidden="1"/>
    </xf>
    <xf numFmtId="0" fontId="2" fillId="3" borderId="2" xfId="0" applyFont="1" applyFill="1" applyBorder="1" applyAlignment="1" applyProtection="1">
      <alignment vertical="center" wrapText="1"/>
      <protection hidden="1"/>
    </xf>
    <xf numFmtId="0" fontId="2" fillId="3" borderId="7" xfId="0" applyFont="1" applyFill="1" applyBorder="1" applyAlignment="1" applyProtection="1">
      <alignment vertical="center" wrapText="1"/>
      <protection hidden="1"/>
    </xf>
    <xf numFmtId="0" fontId="0" fillId="7" borderId="1" xfId="0" applyFill="1" applyBorder="1" applyProtection="1">
      <protection locked="0"/>
    </xf>
    <xf numFmtId="0" fontId="25" fillId="0" borderId="0" xfId="0" applyFont="1" applyProtection="1">
      <protection locked="0"/>
    </xf>
    <xf numFmtId="0" fontId="20" fillId="6" borderId="0" xfId="0" quotePrefix="1" applyFont="1" applyFill="1" applyAlignment="1" applyProtection="1">
      <alignment horizontal="right"/>
      <protection hidden="1"/>
    </xf>
    <xf numFmtId="0" fontId="30" fillId="6" borderId="0" xfId="0" applyFont="1" applyFill="1" applyProtection="1">
      <protection hidden="1"/>
    </xf>
    <xf numFmtId="0" fontId="0" fillId="6" borderId="0" xfId="0" applyFill="1" applyAlignment="1" applyProtection="1">
      <alignment horizontal="center"/>
      <protection hidden="1"/>
    </xf>
    <xf numFmtId="0" fontId="0" fillId="6" borderId="0" xfId="0" applyFill="1" applyProtection="1">
      <protection hidden="1"/>
    </xf>
    <xf numFmtId="0" fontId="3" fillId="6" borderId="0" xfId="0" applyFont="1" applyFill="1" applyProtection="1">
      <protection hidden="1"/>
    </xf>
    <xf numFmtId="16" fontId="24" fillId="0" borderId="0" xfId="0" quotePrefix="1" applyNumberFormat="1" applyFont="1"/>
    <xf numFmtId="0" fontId="14" fillId="0" borderId="0" xfId="0" applyFont="1" applyAlignment="1">
      <alignment vertical="top" wrapText="1"/>
    </xf>
    <xf numFmtId="0" fontId="22" fillId="6" borderId="3" xfId="0" applyFont="1" applyFill="1" applyBorder="1" applyProtection="1">
      <protection hidden="1"/>
    </xf>
    <xf numFmtId="0" fontId="22" fillId="6" borderId="5" xfId="0" applyFont="1" applyFill="1" applyBorder="1" applyProtection="1">
      <protection hidden="1"/>
    </xf>
    <xf numFmtId="0" fontId="22" fillId="6" borderId="4" xfId="0" applyFont="1" applyFill="1" applyBorder="1" applyProtection="1">
      <protection hidden="1"/>
    </xf>
    <xf numFmtId="0" fontId="22" fillId="6" borderId="1" xfId="0" applyFont="1" applyFill="1" applyBorder="1" applyProtection="1">
      <protection hidden="1"/>
    </xf>
    <xf numFmtId="0" fontId="31" fillId="8" borderId="14" xfId="0" applyFont="1" applyFill="1" applyBorder="1" applyAlignment="1">
      <alignment horizontal="left" vertical="center"/>
    </xf>
    <xf numFmtId="0" fontId="25" fillId="9" borderId="14" xfId="0" applyFont="1" applyFill="1" applyBorder="1" applyAlignment="1">
      <alignment vertical="center"/>
    </xf>
    <xf numFmtId="0" fontId="24" fillId="0" borderId="0" xfId="0" quotePrefix="1" applyFont="1" applyAlignment="1">
      <alignment vertical="top"/>
    </xf>
    <xf numFmtId="14" fontId="24" fillId="0" borderId="0" xfId="0" applyNumberFormat="1" applyFont="1" applyAlignment="1">
      <alignment horizontal="center" vertical="top"/>
    </xf>
    <xf numFmtId="0" fontId="24" fillId="0" borderId="0" xfId="0" applyFont="1" applyAlignment="1">
      <alignment vertical="top" wrapText="1"/>
    </xf>
  </cellXfs>
  <cellStyles count="5">
    <cellStyle name="Hyperlink" xfId="3" builtinId="8"/>
    <cellStyle name="Navadno 2" xfId="1" xr:uid="{72D3395D-0A2B-4FCF-8922-38190F5FEAFF}"/>
    <cellStyle name="Normal" xfId="0" builtinId="0"/>
    <cellStyle name="Valuta 2" xfId="2" xr:uid="{6B8BD843-5F8A-4D76-8274-2AFF45DEA726}"/>
    <cellStyle name="Valuta 2 2" xfId="4" xr:uid="{B00934D5-ADE5-4C4E-B7B1-22C9A16CA10D}"/>
  </cellStyles>
  <dxfs count="554">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bgColor theme="7" tint="0.79998168889431442"/>
        </patternFill>
      </fill>
    </dxf>
    <dxf>
      <fill>
        <patternFill>
          <bgColor rgb="FFFFC7CE"/>
        </patternFill>
      </fill>
    </dxf>
    <dxf>
      <fill>
        <patternFill>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bgColor theme="7" tint="0.79998168889431442"/>
        </patternFill>
      </fill>
    </dxf>
    <dxf>
      <fill>
        <patternFill>
          <bgColor rgb="FFFFC7CE"/>
        </patternFill>
      </fill>
    </dxf>
    <dxf>
      <fill>
        <patternFill>
          <bgColor rgb="FFFFC7CE"/>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
      <numFmt numFmtId="164" formatCode="0.000"/>
      <fill>
        <patternFill patternType="solid">
          <fgColor indexed="64"/>
          <bgColor theme="6"/>
        </patternFill>
      </fill>
      <border diagonalUp="0" diagonalDown="0" outline="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outline="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outline="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rgb="FF000000"/>
        </left>
        <right style="thin">
          <color rgb="FF000000"/>
        </right>
        <top style="thin">
          <color rgb="FF000000"/>
        </top>
        <bottom style="thin">
          <color rgb="FF000000"/>
        </bottom>
      </border>
    </dxf>
    <dxf>
      <fill>
        <patternFill patternType="solid">
          <fgColor rgb="FF000000"/>
          <bgColor rgb="FFE7E6E6"/>
        </patternFill>
      </fill>
      <alignment horizontal="center"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outline="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outline="0">
        <left style="thin">
          <color indexed="64"/>
        </left>
        <right/>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numFmt numFmtId="164" formatCode="0.000"/>
      <fill>
        <patternFill patternType="solid">
          <fgColor indexed="64"/>
          <bgColor theme="6"/>
        </patternFill>
      </fill>
      <border diagonalUp="0" diagonalDown="0">
        <left style="thin">
          <color indexed="64"/>
        </left>
        <right/>
        <top style="thin">
          <color indexed="64"/>
        </top>
        <bottom/>
      </border>
      <protection locked="0" hidden="0"/>
    </dxf>
    <dxf>
      <numFmt numFmtId="164"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FFC7CE"/>
      <color rgb="FF0563C1"/>
      <color rgb="FFFFCCCC"/>
      <color rgb="FF99CCFF"/>
      <color rgb="FFCCFFFF"/>
      <color rgb="FFCCECFF"/>
      <color rgb="FF0000FF"/>
      <color rgb="FF990000"/>
      <color rgb="FF9C000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sharp L corner (trans)'!$C$65</c:f>
              <c:numCache>
                <c:formatCode>General</c:formatCode>
                <c:ptCount val="1"/>
                <c:pt idx="0">
                  <c:v>1000</c:v>
                </c:pt>
              </c:numCache>
            </c:numRef>
          </c:xVal>
          <c:yVal>
            <c:numRef>
              <c:f>'FTV HL sharp L corner (trans)'!$D$65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sharp L corner (trans)'!$C$69:$C$74</c:f>
              <c:numCache>
                <c:formatCode>General</c:formatCode>
                <c:ptCount val="6"/>
                <c:pt idx="0">
                  <c:v>300</c:v>
                </c:pt>
                <c:pt idx="1">
                  <c:v>300</c:v>
                </c:pt>
                <c:pt idx="2">
                  <c:v>1000</c:v>
                </c:pt>
                <c:pt idx="3">
                  <c:v>2000</c:v>
                </c:pt>
                <c:pt idx="4">
                  <c:v>2000</c:v>
                </c:pt>
                <c:pt idx="5">
                  <c:v>300</c:v>
                </c:pt>
              </c:numCache>
            </c:numRef>
          </c:xVal>
          <c:yVal>
            <c:numRef>
              <c:f>'FTV HL sharp L corner (trans)'!$D$69:$D$74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HL sharp U corner (trans)'!$C$64:$E$64</c:f>
              <c:strCache>
                <c:ptCount val="3"/>
                <c:pt idx="0">
                  <c:v>A [mm]</c:v>
                </c:pt>
                <c:pt idx="1">
                  <c:v>B [mm]</c:v>
                </c:pt>
                <c:pt idx="2">
                  <c:v>C [mm]</c:v>
                </c:pt>
              </c:strCache>
            </c:strRef>
          </c:cat>
          <c:val>
            <c:numRef>
              <c:f>'FTV HL sharp U corner (trans)'!$C$66:$E$66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HL sharp U corner (trans)'!$C$64:$E$64</c:f>
              <c:strCache>
                <c:ptCount val="3"/>
                <c:pt idx="0">
                  <c:v>A [mm]</c:v>
                </c:pt>
                <c:pt idx="1">
                  <c:v>B [mm]</c:v>
                </c:pt>
                <c:pt idx="2">
                  <c:v>C [mm]</c:v>
                </c:pt>
              </c:strCache>
            </c:strRef>
          </c:cat>
          <c:val>
            <c:numRef>
              <c:f>'FTV HL sharp U corner (trans)'!$C$65:$E$65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HL sharp U corner (trans)'!$C$64:$E$64</c:f>
              <c:strCache>
                <c:ptCount val="3"/>
                <c:pt idx="0">
                  <c:v>A [mm]</c:v>
                </c:pt>
                <c:pt idx="1">
                  <c:v>B [mm]</c:v>
                </c:pt>
                <c:pt idx="2">
                  <c:v>C [mm]</c:v>
                </c:pt>
              </c:strCache>
            </c:strRef>
          </c:cat>
          <c:val>
            <c:numRef>
              <c:f>'FTV HL sharp U corner (trans)'!$C$67:$E$67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corner (longi)_Cut'!$C$65</c:f>
              <c:numCache>
                <c:formatCode>General</c:formatCode>
                <c:ptCount val="1"/>
                <c:pt idx="0">
                  <c:v>400</c:v>
                </c:pt>
              </c:numCache>
            </c:numRef>
          </c:xVal>
          <c:yVal>
            <c:numRef>
              <c:f>'FTV HL L corner (longi)_Cut'!$D$65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corner (longi)_Cut'!$C$69:$C$72</c:f>
              <c:numCache>
                <c:formatCode>General</c:formatCode>
                <c:ptCount val="4"/>
                <c:pt idx="0">
                  <c:v>300</c:v>
                </c:pt>
                <c:pt idx="1">
                  <c:v>300</c:v>
                </c:pt>
                <c:pt idx="2">
                  <c:v>640</c:v>
                </c:pt>
                <c:pt idx="3">
                  <c:v>300</c:v>
                </c:pt>
              </c:numCache>
            </c:numRef>
          </c:xVal>
          <c:yVal>
            <c:numRef>
              <c:f>'FTV HL L corner (longi)_Cut'!$D$69:$D$72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CDE-44AC-A323-F286340B0140}"/>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CDE-44AC-A323-F286340B0140}"/>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corner (longi)_Full'!$C$65</c:f>
              <c:numCache>
                <c:formatCode>General</c:formatCode>
                <c:ptCount val="1"/>
                <c:pt idx="0">
                  <c:v>400</c:v>
                </c:pt>
              </c:numCache>
            </c:numRef>
          </c:xVal>
          <c:yVal>
            <c:numRef>
              <c:f>'FTV HL L corner (longi)_Full'!$D$65</c:f>
              <c:numCache>
                <c:formatCode>General</c:formatCode>
                <c:ptCount val="1"/>
                <c:pt idx="0">
                  <c:v>600</c:v>
                </c:pt>
              </c:numCache>
            </c:numRef>
          </c:yVal>
          <c:smooth val="0"/>
          <c:extLst>
            <c:ext xmlns:c16="http://schemas.microsoft.com/office/drawing/2014/chart" uri="{C3380CC4-5D6E-409C-BE32-E72D297353CC}">
              <c16:uniqueId val="{00000002-5CDE-44AC-A323-F286340B0140}"/>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 corner (longi)_Full'!$C$69:$C$72</c:f>
              <c:numCache>
                <c:formatCode>General</c:formatCode>
                <c:ptCount val="4"/>
                <c:pt idx="1">
                  <c:v>300</c:v>
                </c:pt>
                <c:pt idx="2">
                  <c:v>700</c:v>
                </c:pt>
              </c:numCache>
            </c:numRef>
          </c:xVal>
          <c:yVal>
            <c:numRef>
              <c:f>'FTV HL L corner (longi)_Full'!$D$69:$D$72</c:f>
              <c:numCache>
                <c:formatCode>General</c:formatCode>
                <c:ptCount val="4"/>
                <c:pt idx="1">
                  <c:v>700</c:v>
                </c:pt>
                <c:pt idx="2">
                  <c:v>300</c:v>
                </c:pt>
              </c:numCache>
            </c:numRef>
          </c:yVal>
          <c:smooth val="0"/>
          <c:extLst>
            <c:ext xmlns:c16="http://schemas.microsoft.com/office/drawing/2014/chart" uri="{C3380CC4-5D6E-409C-BE32-E72D297353CC}">
              <c16:uniqueId val="{00000003-5CDE-44AC-A323-F286340B0140}"/>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round L corner (longi)'!$C$66</c:f>
              <c:numCache>
                <c:formatCode>General</c:formatCode>
                <c:ptCount val="1"/>
                <c:pt idx="0">
                  <c:v>400</c:v>
                </c:pt>
              </c:numCache>
            </c:numRef>
          </c:xVal>
          <c:yVal>
            <c:numRef>
              <c:f>'FTV HL round L corner (longi)'!$D$66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round L corner (longi)'!$C$70:$C$73</c:f>
              <c:numCache>
                <c:formatCode>General</c:formatCode>
                <c:ptCount val="4"/>
                <c:pt idx="0">
                  <c:v>300</c:v>
                </c:pt>
                <c:pt idx="1">
                  <c:v>300</c:v>
                </c:pt>
                <c:pt idx="2">
                  <c:v>640</c:v>
                </c:pt>
                <c:pt idx="3">
                  <c:v>300</c:v>
                </c:pt>
              </c:numCache>
            </c:numRef>
          </c:xVal>
          <c:yVal>
            <c:numRef>
              <c:f>'FTV HL round L corner (longi)'!$D$70:$D$73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HL round U corner (longi)'!$C$64:$E$64</c:f>
              <c:strCache>
                <c:ptCount val="3"/>
                <c:pt idx="0">
                  <c:v>A [mm]</c:v>
                </c:pt>
                <c:pt idx="1">
                  <c:v>B [mm]</c:v>
                </c:pt>
                <c:pt idx="2">
                  <c:v>C [mm]</c:v>
                </c:pt>
              </c:strCache>
            </c:strRef>
          </c:cat>
          <c:val>
            <c:numRef>
              <c:f>'FTV HL round U corner (longi)'!$C$66:$E$66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HL round U corner (longi)'!$C$64:$E$64</c:f>
              <c:strCache>
                <c:ptCount val="3"/>
                <c:pt idx="0">
                  <c:v>A [mm]</c:v>
                </c:pt>
                <c:pt idx="1">
                  <c:v>B [mm]</c:v>
                </c:pt>
                <c:pt idx="2">
                  <c:v>C [mm]</c:v>
                </c:pt>
              </c:strCache>
            </c:strRef>
          </c:cat>
          <c:val>
            <c:numRef>
              <c:f>'FTV HL round U corner (longi)'!$C$65:$E$65</c:f>
              <c:numCache>
                <c:formatCode>General</c:formatCode>
                <c:ptCount val="3"/>
                <c:pt idx="0">
                  <c:v>250</c:v>
                </c:pt>
                <c:pt idx="1">
                  <c:v>500</c:v>
                </c:pt>
                <c:pt idx="2">
                  <c:v>250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HL round U corner (longi)'!$C$64:$E$64</c:f>
              <c:strCache>
                <c:ptCount val="3"/>
                <c:pt idx="0">
                  <c:v>A [mm]</c:v>
                </c:pt>
                <c:pt idx="1">
                  <c:v>B [mm]</c:v>
                </c:pt>
                <c:pt idx="2">
                  <c:v>C [mm]</c:v>
                </c:pt>
              </c:strCache>
            </c:strRef>
          </c:cat>
          <c:val>
            <c:numRef>
              <c:f>'FTV HL round U corner (longi)'!$C$67:$E$67</c:f>
              <c:numCache>
                <c:formatCode>General</c:formatCode>
                <c:ptCount val="3"/>
                <c:pt idx="0">
                  <c:v>290</c:v>
                </c:pt>
                <c:pt idx="1">
                  <c:v>540</c:v>
                </c:pt>
                <c:pt idx="2">
                  <c:v>290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2.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4.emf"/><Relationship Id="rId2" Type="http://schemas.openxmlformats.org/officeDocument/2006/relationships/image" Target="../media/image10.png"/><Relationship Id="rId1" Type="http://schemas.openxmlformats.org/officeDocument/2006/relationships/chart" Target="../charts/chart1.xml"/><Relationship Id="rId6" Type="http://schemas.openxmlformats.org/officeDocument/2006/relationships/image" Target="../media/image4.jpe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19.emf"/><Relationship Id="rId2" Type="http://schemas.openxmlformats.org/officeDocument/2006/relationships/image" Target="../media/image10.png"/><Relationship Id="rId1" Type="http://schemas.openxmlformats.org/officeDocument/2006/relationships/chart" Target="../charts/chart2.xml"/><Relationship Id="rId6" Type="http://schemas.openxmlformats.org/officeDocument/2006/relationships/image" Target="../media/image4.jpe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4.emf"/><Relationship Id="rId2" Type="http://schemas.openxmlformats.org/officeDocument/2006/relationships/image" Target="../media/image10.png"/><Relationship Id="rId1" Type="http://schemas.openxmlformats.org/officeDocument/2006/relationships/chart" Target="../charts/chart3.xml"/><Relationship Id="rId6" Type="http://schemas.openxmlformats.org/officeDocument/2006/relationships/image" Target="../media/image4.jpeg"/><Relationship Id="rId5" Type="http://schemas.openxmlformats.org/officeDocument/2006/relationships/image" Target="../media/image23.png"/><Relationship Id="rId4"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7.emf"/><Relationship Id="rId2" Type="http://schemas.openxmlformats.org/officeDocument/2006/relationships/image" Target="../media/image10.png"/><Relationship Id="rId1" Type="http://schemas.openxmlformats.org/officeDocument/2006/relationships/chart" Target="../charts/chart4.xml"/><Relationship Id="rId6" Type="http://schemas.openxmlformats.org/officeDocument/2006/relationships/image" Target="../media/image4.jpeg"/><Relationship Id="rId5" Type="http://schemas.openxmlformats.org/officeDocument/2006/relationships/image" Target="../media/image26.png"/><Relationship Id="rId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8" Type="http://schemas.openxmlformats.org/officeDocument/2006/relationships/image" Target="../media/image33.emf"/><Relationship Id="rId3" Type="http://schemas.openxmlformats.org/officeDocument/2006/relationships/image" Target="../media/image10.png"/><Relationship Id="rId7" Type="http://schemas.openxmlformats.org/officeDocument/2006/relationships/image" Target="../media/image4.jpeg"/><Relationship Id="rId2" Type="http://schemas.openxmlformats.org/officeDocument/2006/relationships/image" Target="../media/image29.png"/><Relationship Id="rId1" Type="http://schemas.openxmlformats.org/officeDocument/2006/relationships/chart" Target="../charts/chart5.xml"/><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8.xml.rels><?xml version="1.0" encoding="UTF-8" standalone="yes"?>
<Relationships xmlns="http://schemas.openxmlformats.org/package/2006/relationships"><Relationship Id="rId8" Type="http://schemas.openxmlformats.org/officeDocument/2006/relationships/image" Target="../media/image37.emf"/><Relationship Id="rId3" Type="http://schemas.openxmlformats.org/officeDocument/2006/relationships/image" Target="../media/image10.png"/><Relationship Id="rId7" Type="http://schemas.openxmlformats.org/officeDocument/2006/relationships/image" Target="../media/image4.jpeg"/><Relationship Id="rId2" Type="http://schemas.openxmlformats.org/officeDocument/2006/relationships/image" Target="../media/image29.png"/><Relationship Id="rId1" Type="http://schemas.openxmlformats.org/officeDocument/2006/relationships/chart" Target="../charts/chart6.xml"/><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76202</xdr:rowOff>
    </xdr:from>
    <xdr:to>
      <xdr:col>10</xdr:col>
      <xdr:colOff>167779</xdr:colOff>
      <xdr:row>77</xdr:row>
      <xdr:rowOff>143792</xdr:rowOff>
    </xdr:to>
    <xdr:pic>
      <xdr:nvPicPr>
        <xdr:cNvPr id="3" name="Picture 2">
          <a:extLst>
            <a:ext uri="{FF2B5EF4-FFF2-40B4-BE49-F238E27FC236}">
              <a16:creationId xmlns:a16="http://schemas.microsoft.com/office/drawing/2014/main" id="{9A4EAC2F-9383-4BD6-B491-4617F8C36A32}"/>
            </a:ext>
          </a:extLst>
        </xdr:cNvPr>
        <xdr:cNvPicPr>
          <a:picLocks noChangeAspect="1"/>
        </xdr:cNvPicPr>
      </xdr:nvPicPr>
      <xdr:blipFill>
        <a:blip xmlns:r="http://schemas.openxmlformats.org/officeDocument/2006/relationships" r:embed="rId1"/>
        <a:stretch>
          <a:fillRect/>
        </a:stretch>
      </xdr:blipFill>
      <xdr:spPr>
        <a:xfrm>
          <a:off x="0" y="10391777"/>
          <a:ext cx="8235454" cy="3868065"/>
        </a:xfrm>
        <a:prstGeom prst="rect">
          <a:avLst/>
        </a:prstGeom>
      </xdr:spPr>
    </xdr:pic>
    <xdr:clientData/>
  </xdr:twoCellAnchor>
  <xdr:twoCellAnchor editAs="oneCell">
    <xdr:from>
      <xdr:col>0</xdr:col>
      <xdr:colOff>0</xdr:colOff>
      <xdr:row>41</xdr:row>
      <xdr:rowOff>123825</xdr:rowOff>
    </xdr:from>
    <xdr:to>
      <xdr:col>10</xdr:col>
      <xdr:colOff>134350</xdr:colOff>
      <xdr:row>55</xdr:row>
      <xdr:rowOff>104774</xdr:rowOff>
    </xdr:to>
    <xdr:pic>
      <xdr:nvPicPr>
        <xdr:cNvPr id="4" name="Picture 3">
          <a:extLst>
            <a:ext uri="{FF2B5EF4-FFF2-40B4-BE49-F238E27FC236}">
              <a16:creationId xmlns:a16="http://schemas.microsoft.com/office/drawing/2014/main" id="{4C4863AC-F241-41F1-83E3-7E86038CC8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366" b="366"/>
        <a:stretch/>
      </xdr:blipFill>
      <xdr:spPr>
        <a:xfrm>
          <a:off x="0" y="7724775"/>
          <a:ext cx="8202025" cy="2514599"/>
        </a:xfrm>
        <a:prstGeom prst="rect">
          <a:avLst/>
        </a:prstGeom>
      </xdr:spPr>
    </xdr:pic>
    <xdr:clientData/>
  </xdr:twoCellAnchor>
  <xdr:twoCellAnchor editAs="oneCell">
    <xdr:from>
      <xdr:col>4</xdr:col>
      <xdr:colOff>633989</xdr:colOff>
      <xdr:row>5</xdr:row>
      <xdr:rowOff>19050</xdr:rowOff>
    </xdr:from>
    <xdr:to>
      <xdr:col>11</xdr:col>
      <xdr:colOff>138324</xdr:colOff>
      <xdr:row>40</xdr:row>
      <xdr:rowOff>104775</xdr:rowOff>
    </xdr:to>
    <xdr:pic>
      <xdr:nvPicPr>
        <xdr:cNvPr id="5" name="Picture 4">
          <a:extLst>
            <a:ext uri="{FF2B5EF4-FFF2-40B4-BE49-F238E27FC236}">
              <a16:creationId xmlns:a16="http://schemas.microsoft.com/office/drawing/2014/main" id="{E8FC63DA-6C43-4A60-9DFD-80C892673142}"/>
            </a:ext>
          </a:extLst>
        </xdr:cNvPr>
        <xdr:cNvPicPr>
          <a:picLocks noChangeAspect="1"/>
        </xdr:cNvPicPr>
      </xdr:nvPicPr>
      <xdr:blipFill rotWithShape="1">
        <a:blip xmlns:r="http://schemas.openxmlformats.org/officeDocument/2006/relationships" r:embed="rId3"/>
        <a:srcRect b="35745"/>
        <a:stretch/>
      </xdr:blipFill>
      <xdr:spPr>
        <a:xfrm>
          <a:off x="4586864" y="1104900"/>
          <a:ext cx="4304935" cy="6419850"/>
        </a:xfrm>
        <a:prstGeom prst="rect">
          <a:avLst/>
        </a:prstGeom>
      </xdr:spPr>
    </xdr:pic>
    <xdr:clientData/>
  </xdr:twoCellAnchor>
  <xdr:twoCellAnchor>
    <xdr:from>
      <xdr:col>11</xdr:col>
      <xdr:colOff>409575</xdr:colOff>
      <xdr:row>5</xdr:row>
      <xdr:rowOff>133350</xdr:rowOff>
    </xdr:from>
    <xdr:to>
      <xdr:col>14</xdr:col>
      <xdr:colOff>638175</xdr:colOff>
      <xdr:row>15</xdr:row>
      <xdr:rowOff>66675</xdr:rowOff>
    </xdr:to>
    <xdr:pic>
      <xdr:nvPicPr>
        <xdr:cNvPr id="7" name="Picture 6">
          <a:extLst>
            <a:ext uri="{FF2B5EF4-FFF2-40B4-BE49-F238E27FC236}">
              <a16:creationId xmlns:a16="http://schemas.microsoft.com/office/drawing/2014/main" id="{82ACF9E8-44A6-7D8B-EA78-74DFFFAC4668}"/>
            </a:ext>
          </a:extLst>
        </xdr:cNvPr>
        <xdr:cNvPicPr>
          <a:picLocks noChangeAspect="1"/>
        </xdr:cNvPicPr>
      </xdr:nvPicPr>
      <xdr:blipFill rotWithShape="1">
        <a:blip xmlns:r="http://schemas.openxmlformats.org/officeDocument/2006/relationships" r:embed="rId3"/>
        <a:srcRect l="50670" t="65386" r="8306" b="21137"/>
        <a:stretch/>
      </xdr:blipFill>
      <xdr:spPr>
        <a:xfrm>
          <a:off x="9163050" y="1219200"/>
          <a:ext cx="2286000" cy="1743075"/>
        </a:xfrm>
        <a:prstGeom prst="rect">
          <a:avLst/>
        </a:prstGeom>
      </xdr:spPr>
    </xdr:pic>
    <xdr:clientData/>
  </xdr:twoCellAnchor>
  <xdr:twoCellAnchor editAs="oneCell">
    <xdr:from>
      <xdr:col>0</xdr:col>
      <xdr:colOff>0</xdr:colOff>
      <xdr:row>0</xdr:row>
      <xdr:rowOff>0</xdr:rowOff>
    </xdr:from>
    <xdr:to>
      <xdr:col>1</xdr:col>
      <xdr:colOff>323850</xdr:colOff>
      <xdr:row>3</xdr:row>
      <xdr:rowOff>104194</xdr:rowOff>
    </xdr:to>
    <xdr:pic>
      <xdr:nvPicPr>
        <xdr:cNvPr id="9" name="Picture 8">
          <a:extLst>
            <a:ext uri="{FF2B5EF4-FFF2-40B4-BE49-F238E27FC236}">
              <a16:creationId xmlns:a16="http://schemas.microsoft.com/office/drawing/2014/main" id="{8F06B4F0-06D5-4637-801E-F397DFCB972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97</xdr:row>
      <xdr:rowOff>152400</xdr:rowOff>
    </xdr:from>
    <xdr:to>
      <xdr:col>14</xdr:col>
      <xdr:colOff>137077</xdr:colOff>
      <xdr:row>122</xdr:row>
      <xdr:rowOff>118772</xdr:rowOff>
    </xdr:to>
    <xdr:pic>
      <xdr:nvPicPr>
        <xdr:cNvPr id="10" name="Picture 9">
          <a:extLst>
            <a:ext uri="{FF2B5EF4-FFF2-40B4-BE49-F238E27FC236}">
              <a16:creationId xmlns:a16="http://schemas.microsoft.com/office/drawing/2014/main" id="{BF8F1141-266D-4C2D-805F-53439C9FB6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8640425"/>
          <a:ext cx="10947952" cy="4490747"/>
        </a:xfrm>
        <a:prstGeom prst="rect">
          <a:avLst/>
        </a:prstGeom>
      </xdr:spPr>
    </xdr:pic>
    <xdr:clientData/>
  </xdr:twoCellAnchor>
  <xdr:twoCellAnchor editAs="oneCell">
    <xdr:from>
      <xdr:col>0</xdr:col>
      <xdr:colOff>0</xdr:colOff>
      <xdr:row>129</xdr:row>
      <xdr:rowOff>133350</xdr:rowOff>
    </xdr:from>
    <xdr:to>
      <xdr:col>14</xdr:col>
      <xdr:colOff>142792</xdr:colOff>
      <xdr:row>162</xdr:row>
      <xdr:rowOff>35367</xdr:rowOff>
    </xdr:to>
    <xdr:pic>
      <xdr:nvPicPr>
        <xdr:cNvPr id="11" name="Picture 10">
          <a:extLst>
            <a:ext uri="{FF2B5EF4-FFF2-40B4-BE49-F238E27FC236}">
              <a16:creationId xmlns:a16="http://schemas.microsoft.com/office/drawing/2014/main" id="{6D45E643-0A08-4311-8F42-51FC99F2D7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twoCellAnchor editAs="oneCell">
    <xdr:from>
      <xdr:col>0</xdr:col>
      <xdr:colOff>0</xdr:colOff>
      <xdr:row>4</xdr:row>
      <xdr:rowOff>104774</xdr:rowOff>
    </xdr:from>
    <xdr:to>
      <xdr:col>3</xdr:col>
      <xdr:colOff>320385</xdr:colOff>
      <xdr:row>40</xdr:row>
      <xdr:rowOff>142875</xdr:rowOff>
    </xdr:to>
    <xdr:pic>
      <xdr:nvPicPr>
        <xdr:cNvPr id="12" name="Slika 28">
          <a:extLst>
            <a:ext uri="{FF2B5EF4-FFF2-40B4-BE49-F238E27FC236}">
              <a16:creationId xmlns:a16="http://schemas.microsoft.com/office/drawing/2014/main" id="{618A84FB-90ED-4D67-91FD-32C6C2E34E54}"/>
            </a:ext>
          </a:extLst>
        </xdr:cNvPr>
        <xdr:cNvPicPr>
          <a:picLocks noChangeAspect="1"/>
        </xdr:cNvPicPr>
      </xdr:nvPicPr>
      <xdr:blipFill rotWithShape="1">
        <a:blip xmlns:r="http://schemas.openxmlformats.org/officeDocument/2006/relationships" r:embed="rId7"/>
        <a:srcRect l="33794" t="8570" r="33707" b="248"/>
        <a:stretch/>
      </xdr:blipFill>
      <xdr:spPr>
        <a:xfrm>
          <a:off x="0" y="1009649"/>
          <a:ext cx="3587460" cy="6553201"/>
        </a:xfrm>
        <a:prstGeom prst="rect">
          <a:avLst/>
        </a:prstGeom>
        <a:ln>
          <a:solidFill>
            <a:schemeClr val="bg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403410</xdr:colOff>
      <xdr:row>3</xdr:row>
      <xdr:rowOff>123265</xdr:rowOff>
    </xdr:from>
    <xdr:to>
      <xdr:col>10</xdr:col>
      <xdr:colOff>196265</xdr:colOff>
      <xdr:row>17</xdr:row>
      <xdr:rowOff>168088</xdr:rowOff>
    </xdr:to>
    <xdr:pic>
      <xdr:nvPicPr>
        <xdr:cNvPr id="3" name="Picture 2">
          <a:extLst>
            <a:ext uri="{FF2B5EF4-FFF2-40B4-BE49-F238E27FC236}">
              <a16:creationId xmlns:a16="http://schemas.microsoft.com/office/drawing/2014/main" id="{BFFE3BC8-FCC6-472D-A6BC-C2268C195C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56442" r="328" b="225"/>
        <a:stretch/>
      </xdr:blipFill>
      <xdr:spPr>
        <a:xfrm>
          <a:off x="3664322" y="683559"/>
          <a:ext cx="5675943" cy="2667000"/>
        </a:xfrm>
        <a:prstGeom prst="rect">
          <a:avLst/>
        </a:prstGeom>
      </xdr:spPr>
    </xdr:pic>
    <xdr:clientData/>
  </xdr:twoCellAnchor>
  <xdr:twoCellAnchor editAs="oneCell">
    <xdr:from>
      <xdr:col>10</xdr:col>
      <xdr:colOff>1</xdr:colOff>
      <xdr:row>40</xdr:row>
      <xdr:rowOff>1</xdr:rowOff>
    </xdr:from>
    <xdr:to>
      <xdr:col>18</xdr:col>
      <xdr:colOff>32042</xdr:colOff>
      <xdr:row>53</xdr:row>
      <xdr:rowOff>118964</xdr:rowOff>
    </xdr:to>
    <xdr:pic>
      <xdr:nvPicPr>
        <xdr:cNvPr id="5" name="Picture 4">
          <a:extLst>
            <a:ext uri="{FF2B5EF4-FFF2-40B4-BE49-F238E27FC236}">
              <a16:creationId xmlns:a16="http://schemas.microsoft.com/office/drawing/2014/main" id="{A4E12934-3084-4685-8750-CAEACD1EB8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366" b="366"/>
        <a:stretch/>
      </xdr:blipFill>
      <xdr:spPr>
        <a:xfrm>
          <a:off x="9065560" y="6757148"/>
          <a:ext cx="8021835" cy="2460993"/>
        </a:xfrm>
        <a:prstGeom prst="rect">
          <a:avLst/>
        </a:prstGeom>
      </xdr:spPr>
    </xdr:pic>
    <xdr:clientData/>
  </xdr:twoCellAnchor>
  <xdr:twoCellAnchor editAs="oneCell">
    <xdr:from>
      <xdr:col>0</xdr:col>
      <xdr:colOff>0</xdr:colOff>
      <xdr:row>0</xdr:row>
      <xdr:rowOff>0</xdr:rowOff>
    </xdr:from>
    <xdr:to>
      <xdr:col>1</xdr:col>
      <xdr:colOff>322169</xdr:colOff>
      <xdr:row>3</xdr:row>
      <xdr:rowOff>88506</xdr:rowOff>
    </xdr:to>
    <xdr:pic>
      <xdr:nvPicPr>
        <xdr:cNvPr id="4" name="Picture 3">
          <a:extLst>
            <a:ext uri="{FF2B5EF4-FFF2-40B4-BE49-F238E27FC236}">
              <a16:creationId xmlns:a16="http://schemas.microsoft.com/office/drawing/2014/main" id="{C6E3FA10-8BF9-4656-9736-CF7F2298532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914400</xdr:colOff>
      <xdr:row>7</xdr:row>
      <xdr:rowOff>17791</xdr:rowOff>
    </xdr:from>
    <xdr:to>
      <xdr:col>16</xdr:col>
      <xdr:colOff>771525</xdr:colOff>
      <xdr:row>16</xdr:row>
      <xdr:rowOff>189857</xdr:rowOff>
    </xdr:to>
    <xdr:pic>
      <xdr:nvPicPr>
        <xdr:cNvPr id="3" name="Picture 2">
          <a:extLst>
            <a:ext uri="{FF2B5EF4-FFF2-40B4-BE49-F238E27FC236}">
              <a16:creationId xmlns:a16="http://schemas.microsoft.com/office/drawing/2014/main" id="{A931DF81-9998-406B-8D9C-B10AA9971C40}"/>
            </a:ext>
          </a:extLst>
        </xdr:cNvPr>
        <xdr:cNvPicPr>
          <a:picLocks noChangeAspect="1"/>
        </xdr:cNvPicPr>
      </xdr:nvPicPr>
      <xdr:blipFill rotWithShape="1">
        <a:blip xmlns:r="http://schemas.openxmlformats.org/officeDocument/2006/relationships" r:embed="rId2"/>
        <a:srcRect t="14170" r="51248"/>
        <a:stretch/>
      </xdr:blipFill>
      <xdr:spPr>
        <a:xfrm>
          <a:off x="12430125" y="1341766"/>
          <a:ext cx="2438400" cy="1848466"/>
        </a:xfrm>
        <a:prstGeom prst="rect">
          <a:avLst/>
        </a:prstGeom>
      </xdr:spPr>
    </xdr:pic>
    <xdr:clientData/>
  </xdr:twoCellAnchor>
  <xdr:twoCellAnchor editAs="oneCell">
    <xdr:from>
      <xdr:col>3</xdr:col>
      <xdr:colOff>266700</xdr:colOff>
      <xdr:row>4</xdr:row>
      <xdr:rowOff>0</xdr:rowOff>
    </xdr:from>
    <xdr:to>
      <xdr:col>6</xdr:col>
      <xdr:colOff>581025</xdr:colOff>
      <xdr:row>17</xdr:row>
      <xdr:rowOff>11962</xdr:rowOff>
    </xdr:to>
    <xdr:pic>
      <xdr:nvPicPr>
        <xdr:cNvPr id="4" name="Picture 3">
          <a:extLst>
            <a:ext uri="{FF2B5EF4-FFF2-40B4-BE49-F238E27FC236}">
              <a16:creationId xmlns:a16="http://schemas.microsoft.com/office/drawing/2014/main" id="{DCE71BCF-E787-48D5-BFC0-E4E3CC3B1D7B}"/>
            </a:ext>
          </a:extLst>
        </xdr:cNvPr>
        <xdr:cNvPicPr>
          <a:picLocks noChangeAspect="1"/>
        </xdr:cNvPicPr>
      </xdr:nvPicPr>
      <xdr:blipFill>
        <a:blip xmlns:r="http://schemas.openxmlformats.org/officeDocument/2006/relationships" r:embed="rId3"/>
        <a:stretch>
          <a:fillRect/>
        </a:stretch>
      </xdr:blipFill>
      <xdr:spPr>
        <a:xfrm>
          <a:off x="3533775" y="752475"/>
          <a:ext cx="2743200" cy="2450362"/>
        </a:xfrm>
        <a:prstGeom prst="rect">
          <a:avLst/>
        </a:prstGeom>
      </xdr:spPr>
    </xdr:pic>
    <xdr:clientData/>
  </xdr:twoCellAnchor>
  <xdr:twoCellAnchor editAs="oneCell">
    <xdr:from>
      <xdr:col>10</xdr:col>
      <xdr:colOff>342900</xdr:colOff>
      <xdr:row>4</xdr:row>
      <xdr:rowOff>145996</xdr:rowOff>
    </xdr:from>
    <xdr:to>
      <xdr:col>13</xdr:col>
      <xdr:colOff>523875</xdr:colOff>
      <xdr:row>17</xdr:row>
      <xdr:rowOff>72759</xdr:rowOff>
    </xdr:to>
    <xdr:pic>
      <xdr:nvPicPr>
        <xdr:cNvPr id="7" name="Picture 6">
          <a:extLst>
            <a:ext uri="{FF2B5EF4-FFF2-40B4-BE49-F238E27FC236}">
              <a16:creationId xmlns:a16="http://schemas.microsoft.com/office/drawing/2014/main" id="{AABDD70C-0E63-4464-ABD7-E42C4AFBD7C3}"/>
            </a:ext>
          </a:extLst>
        </xdr:cNvPr>
        <xdr:cNvPicPr>
          <a:picLocks noChangeAspect="1"/>
        </xdr:cNvPicPr>
      </xdr:nvPicPr>
      <xdr:blipFill>
        <a:blip xmlns:r="http://schemas.openxmlformats.org/officeDocument/2006/relationships" r:embed="rId4"/>
        <a:stretch>
          <a:fillRect/>
        </a:stretch>
      </xdr:blipFill>
      <xdr:spPr>
        <a:xfrm>
          <a:off x="9277350" y="898471"/>
          <a:ext cx="2819400" cy="2365163"/>
        </a:xfrm>
        <a:prstGeom prst="rect">
          <a:avLst/>
        </a:prstGeom>
      </xdr:spPr>
    </xdr:pic>
    <xdr:clientData/>
  </xdr:twoCellAnchor>
  <xdr:twoCellAnchor editAs="oneCell">
    <xdr:from>
      <xdr:col>17</xdr:col>
      <xdr:colOff>66675</xdr:colOff>
      <xdr:row>10</xdr:row>
      <xdr:rowOff>47625</xdr:rowOff>
    </xdr:from>
    <xdr:to>
      <xdr:col>21</xdr:col>
      <xdr:colOff>60081</xdr:colOff>
      <xdr:row>17</xdr:row>
      <xdr:rowOff>88950</xdr:rowOff>
    </xdr:to>
    <xdr:pic>
      <xdr:nvPicPr>
        <xdr:cNvPr id="8" name="Picture 7">
          <a:extLst>
            <a:ext uri="{FF2B5EF4-FFF2-40B4-BE49-F238E27FC236}">
              <a16:creationId xmlns:a16="http://schemas.microsoft.com/office/drawing/2014/main" id="{051D34F7-6F73-4822-9933-47FFE9EB82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5125700" y="1933575"/>
          <a:ext cx="4451106" cy="1346250"/>
        </a:xfrm>
        <a:prstGeom prst="rect">
          <a:avLst/>
        </a:prstGeom>
      </xdr:spPr>
    </xdr:pic>
    <xdr:clientData/>
  </xdr:twoCellAnchor>
  <xdr:twoCellAnchor editAs="oneCell">
    <xdr:from>
      <xdr:col>0</xdr:col>
      <xdr:colOff>0</xdr:colOff>
      <xdr:row>0</xdr:row>
      <xdr:rowOff>0</xdr:rowOff>
    </xdr:from>
    <xdr:to>
      <xdr:col>1</xdr:col>
      <xdr:colOff>323850</xdr:colOff>
      <xdr:row>3</xdr:row>
      <xdr:rowOff>113719</xdr:rowOff>
    </xdr:to>
    <xdr:pic>
      <xdr:nvPicPr>
        <xdr:cNvPr id="9" name="Picture 8">
          <a:extLst>
            <a:ext uri="{FF2B5EF4-FFF2-40B4-BE49-F238E27FC236}">
              <a16:creationId xmlns:a16="http://schemas.microsoft.com/office/drawing/2014/main" id="{41DD3563-E4A4-4DEF-86D0-B8E925BD570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781051</xdr:colOff>
          <xdr:row>10</xdr:row>
          <xdr:rowOff>63015</xdr:rowOff>
        </xdr:from>
        <xdr:to>
          <xdr:col>10</xdr:col>
          <xdr:colOff>342900</xdr:colOff>
          <xdr:row>17</xdr:row>
          <xdr:rowOff>28576</xdr:rowOff>
        </xdr:to>
        <xdr:pic>
          <xdr:nvPicPr>
            <xdr:cNvPr id="2" name="Picture 1">
              <a:extLst>
                <a:ext uri="{FF2B5EF4-FFF2-40B4-BE49-F238E27FC236}">
                  <a16:creationId xmlns:a16="http://schemas.microsoft.com/office/drawing/2014/main" id="{BFD41D9C-C03E-0CBE-0BA7-EA1704FF87FF}"/>
                </a:ext>
              </a:extLst>
            </xdr:cNvPr>
            <xdr:cNvPicPr>
              <a:picLocks noChangeAspect="1" noChangeArrowheads="1"/>
              <a:extLst>
                <a:ext uri="{84589F7E-364E-4C9E-8A38-B11213B215E9}">
                  <a14:cameraTool cellRange="List_Values!$D$3:$E$8" spid="_x0000_s4187"/>
                </a:ext>
              </a:extLst>
            </xdr:cNvPicPr>
          </xdr:nvPicPr>
          <xdr:blipFill>
            <a:blip xmlns:r="http://schemas.openxmlformats.org/officeDocument/2006/relationships" r:embed="rId7"/>
            <a:srcRect/>
            <a:stretch>
              <a:fillRect/>
            </a:stretch>
          </xdr:blipFill>
          <xdr:spPr bwMode="auto">
            <a:xfrm>
              <a:off x="6477001" y="2110890"/>
              <a:ext cx="2905124" cy="1270486"/>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214678</xdr:colOff>
      <xdr:row>6</xdr:row>
      <xdr:rowOff>95250</xdr:rowOff>
    </xdr:from>
    <xdr:to>
      <xdr:col>17</xdr:col>
      <xdr:colOff>807509</xdr:colOff>
      <xdr:row>16</xdr:row>
      <xdr:rowOff>180391</xdr:rowOff>
    </xdr:to>
    <xdr:pic>
      <xdr:nvPicPr>
        <xdr:cNvPr id="2" name="Picture 1">
          <a:extLst>
            <a:ext uri="{FF2B5EF4-FFF2-40B4-BE49-F238E27FC236}">
              <a16:creationId xmlns:a16="http://schemas.microsoft.com/office/drawing/2014/main" id="{A5901B03-3E89-444B-8B24-0D442EFDEA28}"/>
            </a:ext>
          </a:extLst>
        </xdr:cNvPr>
        <xdr:cNvPicPr>
          <a:picLocks noChangeAspect="1"/>
        </xdr:cNvPicPr>
      </xdr:nvPicPr>
      <xdr:blipFill rotWithShape="1">
        <a:blip xmlns:r="http://schemas.openxmlformats.org/officeDocument/2006/relationships" r:embed="rId2"/>
        <a:srcRect l="50869" t="6881" r="379"/>
        <a:stretch/>
      </xdr:blipFill>
      <xdr:spPr>
        <a:xfrm>
          <a:off x="13349653" y="1219200"/>
          <a:ext cx="2364481" cy="1952041"/>
        </a:xfrm>
        <a:prstGeom prst="rect">
          <a:avLst/>
        </a:prstGeom>
      </xdr:spPr>
    </xdr:pic>
    <xdr:clientData/>
  </xdr:twoCellAnchor>
  <xdr:twoCellAnchor editAs="oneCell">
    <xdr:from>
      <xdr:col>6</xdr:col>
      <xdr:colOff>806695</xdr:colOff>
      <xdr:row>4</xdr:row>
      <xdr:rowOff>16852</xdr:rowOff>
    </xdr:from>
    <xdr:to>
      <xdr:col>10</xdr:col>
      <xdr:colOff>69423</xdr:colOff>
      <xdr:row>9</xdr:row>
      <xdr:rowOff>16852</xdr:rowOff>
    </xdr:to>
    <xdr:pic>
      <xdr:nvPicPr>
        <xdr:cNvPr id="3" name="Picture 2">
          <a:extLst>
            <a:ext uri="{FF2B5EF4-FFF2-40B4-BE49-F238E27FC236}">
              <a16:creationId xmlns:a16="http://schemas.microsoft.com/office/drawing/2014/main" id="{5926C9DB-D217-4BB4-BE18-A91552927346}"/>
            </a:ext>
          </a:extLst>
        </xdr:cNvPr>
        <xdr:cNvPicPr>
          <a:picLocks noChangeAspect="1"/>
        </xdr:cNvPicPr>
      </xdr:nvPicPr>
      <xdr:blipFill rotWithShape="1">
        <a:blip xmlns:r="http://schemas.openxmlformats.org/officeDocument/2006/relationships" r:embed="rId3"/>
        <a:srcRect l="17940" t="11381" r="47444" b="72824"/>
        <a:stretch/>
      </xdr:blipFill>
      <xdr:spPr>
        <a:xfrm>
          <a:off x="6502645" y="931252"/>
          <a:ext cx="2501228" cy="952500"/>
        </a:xfrm>
        <a:prstGeom prst="rect">
          <a:avLst/>
        </a:prstGeom>
      </xdr:spPr>
    </xdr:pic>
    <xdr:clientData/>
  </xdr:twoCellAnchor>
  <xdr:twoCellAnchor editAs="oneCell">
    <xdr:from>
      <xdr:col>3</xdr:col>
      <xdr:colOff>219075</xdr:colOff>
      <xdr:row>3</xdr:row>
      <xdr:rowOff>171450</xdr:rowOff>
    </xdr:from>
    <xdr:to>
      <xdr:col>6</xdr:col>
      <xdr:colOff>519035</xdr:colOff>
      <xdr:row>17</xdr:row>
      <xdr:rowOff>0</xdr:rowOff>
    </xdr:to>
    <xdr:pic>
      <xdr:nvPicPr>
        <xdr:cNvPr id="5" name="Picture 4">
          <a:extLst>
            <a:ext uri="{FF2B5EF4-FFF2-40B4-BE49-F238E27FC236}">
              <a16:creationId xmlns:a16="http://schemas.microsoft.com/office/drawing/2014/main" id="{21187039-465F-477B-A8EB-F82E1522AE7D}"/>
            </a:ext>
          </a:extLst>
        </xdr:cNvPr>
        <xdr:cNvPicPr>
          <a:picLocks noChangeAspect="1"/>
        </xdr:cNvPicPr>
      </xdr:nvPicPr>
      <xdr:blipFill>
        <a:blip xmlns:r="http://schemas.openxmlformats.org/officeDocument/2006/relationships" r:embed="rId4"/>
        <a:stretch>
          <a:fillRect/>
        </a:stretch>
      </xdr:blipFill>
      <xdr:spPr>
        <a:xfrm>
          <a:off x="3486150" y="733425"/>
          <a:ext cx="2728835" cy="2447925"/>
        </a:xfrm>
        <a:prstGeom prst="rect">
          <a:avLst/>
        </a:prstGeom>
      </xdr:spPr>
    </xdr:pic>
    <xdr:clientData/>
  </xdr:twoCellAnchor>
  <xdr:twoCellAnchor editAs="oneCell">
    <xdr:from>
      <xdr:col>10</xdr:col>
      <xdr:colOff>295274</xdr:colOff>
      <xdr:row>5</xdr:row>
      <xdr:rowOff>96132</xdr:rowOff>
    </xdr:from>
    <xdr:to>
      <xdr:col>14</xdr:col>
      <xdr:colOff>470499</xdr:colOff>
      <xdr:row>17</xdr:row>
      <xdr:rowOff>54007</xdr:rowOff>
    </xdr:to>
    <xdr:pic>
      <xdr:nvPicPr>
        <xdr:cNvPr id="7" name="Picture 6">
          <a:extLst>
            <a:ext uri="{FF2B5EF4-FFF2-40B4-BE49-F238E27FC236}">
              <a16:creationId xmlns:a16="http://schemas.microsoft.com/office/drawing/2014/main" id="{CD974F86-906F-4F5C-B256-C3EF46FD26AA}"/>
            </a:ext>
          </a:extLst>
        </xdr:cNvPr>
        <xdr:cNvPicPr>
          <a:picLocks noChangeAspect="1"/>
        </xdr:cNvPicPr>
      </xdr:nvPicPr>
      <xdr:blipFill>
        <a:blip xmlns:r="http://schemas.openxmlformats.org/officeDocument/2006/relationships" r:embed="rId5"/>
        <a:stretch>
          <a:fillRect/>
        </a:stretch>
      </xdr:blipFill>
      <xdr:spPr>
        <a:xfrm>
          <a:off x="9229724" y="1029582"/>
          <a:ext cx="3575650" cy="2205775"/>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0" name="Picture 9">
          <a:extLst>
            <a:ext uri="{FF2B5EF4-FFF2-40B4-BE49-F238E27FC236}">
              <a16:creationId xmlns:a16="http://schemas.microsoft.com/office/drawing/2014/main" id="{48080BBA-5717-4D0C-B40A-2FF2B590473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714375</xdr:colOff>
          <xdr:row>10</xdr:row>
          <xdr:rowOff>114300</xdr:rowOff>
        </xdr:from>
        <xdr:to>
          <xdr:col>10</xdr:col>
          <xdr:colOff>209550</xdr:colOff>
          <xdr:row>17</xdr:row>
          <xdr:rowOff>4882</xdr:rowOff>
        </xdr:to>
        <xdr:pic>
          <xdr:nvPicPr>
            <xdr:cNvPr id="4" name="Picture 3">
              <a:extLst>
                <a:ext uri="{FF2B5EF4-FFF2-40B4-BE49-F238E27FC236}">
                  <a16:creationId xmlns:a16="http://schemas.microsoft.com/office/drawing/2014/main" id="{9B54EC3E-115E-5AA5-2C67-022CD1B8F60A}"/>
                </a:ext>
              </a:extLst>
            </xdr:cNvPr>
            <xdr:cNvPicPr>
              <a:picLocks noChangeAspect="1" noChangeArrowheads="1"/>
              <a:extLst>
                <a:ext uri="{84589F7E-364E-4C9E-8A38-B11213B215E9}">
                  <a14:cameraTool cellRange="List_Values!$D$11:$E$16" spid="_x0000_s5187"/>
                </a:ext>
              </a:extLst>
            </xdr:cNvPicPr>
          </xdr:nvPicPr>
          <xdr:blipFill>
            <a:blip xmlns:r="http://schemas.openxmlformats.org/officeDocument/2006/relationships" r:embed="rId7"/>
            <a:srcRect/>
            <a:stretch>
              <a:fillRect/>
            </a:stretch>
          </xdr:blipFill>
          <xdr:spPr bwMode="auto">
            <a:xfrm>
              <a:off x="6410325" y="2162175"/>
              <a:ext cx="2733675" cy="1195507"/>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17</xdr:row>
      <xdr:rowOff>45676</xdr:rowOff>
    </xdr:to>
    <xdr:pic>
      <xdr:nvPicPr>
        <xdr:cNvPr id="2" name="Picture 1">
          <a:extLst>
            <a:ext uri="{FF2B5EF4-FFF2-40B4-BE49-F238E27FC236}">
              <a16:creationId xmlns:a16="http://schemas.microsoft.com/office/drawing/2014/main" id="{24C99FC3-4F6E-41AD-87A6-1BA7B04266EE}"/>
            </a:ext>
          </a:extLst>
        </xdr:cNvPr>
        <xdr:cNvPicPr>
          <a:picLocks noChangeAspect="1"/>
        </xdr:cNvPicPr>
      </xdr:nvPicPr>
      <xdr:blipFill rotWithShape="1">
        <a:blip xmlns:r="http://schemas.openxmlformats.org/officeDocument/2006/relationships" r:embed="rId2"/>
        <a:srcRect t="14170" r="51248"/>
        <a:stretch/>
      </xdr:blipFill>
      <xdr:spPr>
        <a:xfrm>
          <a:off x="13690324" y="1208393"/>
          <a:ext cx="2664100" cy="2018633"/>
        </a:xfrm>
        <a:prstGeom prst="rect">
          <a:avLst/>
        </a:prstGeom>
      </xdr:spPr>
    </xdr:pic>
    <xdr:clientData/>
  </xdr:twoCellAnchor>
  <xdr:twoCellAnchor editAs="oneCell">
    <xdr:from>
      <xdr:col>6</xdr:col>
      <xdr:colOff>780222</xdr:colOff>
      <xdr:row>4</xdr:row>
      <xdr:rowOff>26089</xdr:rowOff>
    </xdr:from>
    <xdr:to>
      <xdr:col>10</xdr:col>
      <xdr:colOff>202510</xdr:colOff>
      <xdr:row>9</xdr:row>
      <xdr:rowOff>105556</xdr:rowOff>
    </xdr:to>
    <xdr:pic>
      <xdr:nvPicPr>
        <xdr:cNvPr id="3" name="Picture 2">
          <a:extLst>
            <a:ext uri="{FF2B5EF4-FFF2-40B4-BE49-F238E27FC236}">
              <a16:creationId xmlns:a16="http://schemas.microsoft.com/office/drawing/2014/main" id="{4AA7633F-E276-4B2E-BDAE-157FD60593D2}"/>
            </a:ext>
          </a:extLst>
        </xdr:cNvPr>
        <xdr:cNvPicPr>
          <a:picLocks noChangeAspect="1"/>
        </xdr:cNvPicPr>
      </xdr:nvPicPr>
      <xdr:blipFill rotWithShape="1">
        <a:blip xmlns:r="http://schemas.openxmlformats.org/officeDocument/2006/relationships" r:embed="rId3"/>
        <a:srcRect l="1053" t="16222" r="62340" b="67875"/>
        <a:stretch/>
      </xdr:blipFill>
      <xdr:spPr>
        <a:xfrm>
          <a:off x="6476172" y="769039"/>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A93EA009-9D5F-45FD-8D7F-F6106BA36384}"/>
            </a:ext>
          </a:extLst>
        </xdr:cNvPr>
        <xdr:cNvPicPr>
          <a:picLocks noChangeAspect="1"/>
        </xdr:cNvPicPr>
      </xdr:nvPicPr>
      <xdr:blipFill>
        <a:blip xmlns:r="http://schemas.openxmlformats.org/officeDocument/2006/relationships" r:embed="rId4"/>
        <a:stretch>
          <a:fillRect/>
        </a:stretch>
      </xdr:blipFill>
      <xdr:spPr>
        <a:xfrm>
          <a:off x="3486150" y="752475"/>
          <a:ext cx="2713015" cy="2446682"/>
        </a:xfrm>
        <a:prstGeom prst="rect">
          <a:avLst/>
        </a:prstGeom>
      </xdr:spPr>
    </xdr:pic>
    <xdr:clientData/>
  </xdr:twoCellAnchor>
  <xdr:twoCellAnchor editAs="oneCell">
    <xdr:from>
      <xdr:col>10</xdr:col>
      <xdr:colOff>537286</xdr:colOff>
      <xdr:row>4</xdr:row>
      <xdr:rowOff>158610</xdr:rowOff>
    </xdr:from>
    <xdr:to>
      <xdr:col>13</xdr:col>
      <xdr:colOff>683222</xdr:colOff>
      <xdr:row>17</xdr:row>
      <xdr:rowOff>73803</xdr:rowOff>
    </xdr:to>
    <xdr:pic>
      <xdr:nvPicPr>
        <xdr:cNvPr id="7" name="Picture 6">
          <a:extLst>
            <a:ext uri="{FF2B5EF4-FFF2-40B4-BE49-F238E27FC236}">
              <a16:creationId xmlns:a16="http://schemas.microsoft.com/office/drawing/2014/main" id="{BB9E235B-03FE-438C-A36B-DAC68BABCB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71736" y="1073010"/>
          <a:ext cx="2736736"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236D3FF7-B248-4735-95E6-619E854534A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762001</xdr:colOff>
          <xdr:row>10</xdr:row>
          <xdr:rowOff>43380</xdr:rowOff>
        </xdr:from>
        <xdr:to>
          <xdr:col>10</xdr:col>
          <xdr:colOff>495301</xdr:colOff>
          <xdr:row>17</xdr:row>
          <xdr:rowOff>38100</xdr:rowOff>
        </xdr:to>
        <xdr:pic>
          <xdr:nvPicPr>
            <xdr:cNvPr id="4" name="Picture 3">
              <a:extLst>
                <a:ext uri="{FF2B5EF4-FFF2-40B4-BE49-F238E27FC236}">
                  <a16:creationId xmlns:a16="http://schemas.microsoft.com/office/drawing/2014/main" id="{A2E2899E-1A25-E894-CC5B-683ABF6CADD7}"/>
                </a:ext>
              </a:extLst>
            </xdr:cNvPr>
            <xdr:cNvPicPr>
              <a:picLocks noChangeAspect="1" noChangeArrowheads="1"/>
              <a:extLst>
                <a:ext uri="{84589F7E-364E-4C9E-8A38-B11213B215E9}">
                  <a14:cameraTool cellRange="List_Values!$D$19:$E$24" spid="_x0000_s6210"/>
                </a:ext>
              </a:extLst>
            </xdr:cNvPicPr>
          </xdr:nvPicPr>
          <xdr:blipFill>
            <a:blip xmlns:r="http://schemas.openxmlformats.org/officeDocument/2006/relationships" r:embed="rId7"/>
            <a:srcRect/>
            <a:stretch>
              <a:fillRect/>
            </a:stretch>
          </xdr:blipFill>
          <xdr:spPr bwMode="auto">
            <a:xfrm>
              <a:off x="6457951" y="2091255"/>
              <a:ext cx="2971800" cy="129964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7DF4A857-05D6-42B7-A2D4-E15A84CAD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17</xdr:row>
      <xdr:rowOff>45676</xdr:rowOff>
    </xdr:to>
    <xdr:pic>
      <xdr:nvPicPr>
        <xdr:cNvPr id="3" name="Picture 2">
          <a:extLst>
            <a:ext uri="{FF2B5EF4-FFF2-40B4-BE49-F238E27FC236}">
              <a16:creationId xmlns:a16="http://schemas.microsoft.com/office/drawing/2014/main" id="{8B44FDF6-1C0E-4BCD-9FC5-D03F45251C2D}"/>
            </a:ext>
          </a:extLst>
        </xdr:cNvPr>
        <xdr:cNvPicPr>
          <a:picLocks noChangeAspect="1"/>
        </xdr:cNvPicPr>
      </xdr:nvPicPr>
      <xdr:blipFill rotWithShape="1">
        <a:blip xmlns:r="http://schemas.openxmlformats.org/officeDocument/2006/relationships" r:embed="rId2"/>
        <a:srcRect t="14170" r="51248"/>
        <a:stretch/>
      </xdr:blipFill>
      <xdr:spPr>
        <a:xfrm>
          <a:off x="13852249" y="1379843"/>
          <a:ext cx="2664100" cy="2018633"/>
        </a:xfrm>
        <a:prstGeom prst="rect">
          <a:avLst/>
        </a:prstGeom>
      </xdr:spPr>
    </xdr:pic>
    <xdr:clientData/>
  </xdr:twoCellAnchor>
  <xdr:twoCellAnchor editAs="oneCell">
    <xdr:from>
      <xdr:col>7</xdr:col>
      <xdr:colOff>18222</xdr:colOff>
      <xdr:row>4</xdr:row>
      <xdr:rowOff>92764</xdr:rowOff>
    </xdr:from>
    <xdr:to>
      <xdr:col>10</xdr:col>
      <xdr:colOff>250135</xdr:colOff>
      <xdr:row>9</xdr:row>
      <xdr:rowOff>172231</xdr:rowOff>
    </xdr:to>
    <xdr:pic>
      <xdr:nvPicPr>
        <xdr:cNvPr id="4" name="Picture 3">
          <a:extLst>
            <a:ext uri="{FF2B5EF4-FFF2-40B4-BE49-F238E27FC236}">
              <a16:creationId xmlns:a16="http://schemas.microsoft.com/office/drawing/2014/main" id="{6A40AFFF-CE23-4B46-BB49-3DF3CC2AD744}"/>
            </a:ext>
          </a:extLst>
        </xdr:cNvPr>
        <xdr:cNvPicPr>
          <a:picLocks noChangeAspect="1"/>
        </xdr:cNvPicPr>
      </xdr:nvPicPr>
      <xdr:blipFill rotWithShape="1">
        <a:blip xmlns:r="http://schemas.openxmlformats.org/officeDocument/2006/relationships" r:embed="rId3"/>
        <a:srcRect l="1053" t="16222" r="62340" b="67875"/>
        <a:stretch/>
      </xdr:blipFill>
      <xdr:spPr>
        <a:xfrm>
          <a:off x="6523797" y="1007164"/>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CF868C66-EBF3-43CF-A1FA-BE6BD9EFDC31}"/>
            </a:ext>
          </a:extLst>
        </xdr:cNvPr>
        <xdr:cNvPicPr>
          <a:picLocks noChangeAspect="1"/>
        </xdr:cNvPicPr>
      </xdr:nvPicPr>
      <xdr:blipFill>
        <a:blip xmlns:r="http://schemas.openxmlformats.org/officeDocument/2006/relationships" r:embed="rId4"/>
        <a:stretch>
          <a:fillRect/>
        </a:stretch>
      </xdr:blipFill>
      <xdr:spPr>
        <a:xfrm>
          <a:off x="3486150" y="923925"/>
          <a:ext cx="2713015" cy="2446682"/>
        </a:xfrm>
        <a:prstGeom prst="rect">
          <a:avLst/>
        </a:prstGeom>
      </xdr:spPr>
    </xdr:pic>
    <xdr:clientData/>
  </xdr:twoCellAnchor>
  <xdr:twoCellAnchor editAs="oneCell">
    <xdr:from>
      <xdr:col>10</xdr:col>
      <xdr:colOff>519650</xdr:colOff>
      <xdr:row>4</xdr:row>
      <xdr:rowOff>158610</xdr:rowOff>
    </xdr:from>
    <xdr:to>
      <xdr:col>13</xdr:col>
      <xdr:colOff>700859</xdr:colOff>
      <xdr:row>17</xdr:row>
      <xdr:rowOff>73803</xdr:rowOff>
    </xdr:to>
    <xdr:pic>
      <xdr:nvPicPr>
        <xdr:cNvPr id="7" name="Picture 6">
          <a:extLst>
            <a:ext uri="{FF2B5EF4-FFF2-40B4-BE49-F238E27FC236}">
              <a16:creationId xmlns:a16="http://schemas.microsoft.com/office/drawing/2014/main" id="{B422A1B3-5C3A-4B06-9D7D-A6E9D38705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54100" y="1073010"/>
          <a:ext cx="2772009"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0CFBDB2C-1C24-4DC2-990D-10B96CF8310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11</xdr:row>
          <xdr:rowOff>76200</xdr:rowOff>
        </xdr:from>
        <xdr:to>
          <xdr:col>10</xdr:col>
          <xdr:colOff>495300</xdr:colOff>
          <xdr:row>17</xdr:row>
          <xdr:rowOff>40143</xdr:rowOff>
        </xdr:to>
        <xdr:pic>
          <xdr:nvPicPr>
            <xdr:cNvPr id="9" name="Picture 8">
              <a:extLst>
                <a:ext uri="{FF2B5EF4-FFF2-40B4-BE49-F238E27FC236}">
                  <a16:creationId xmlns:a16="http://schemas.microsoft.com/office/drawing/2014/main" id="{5147C64A-26A4-9983-4B06-92C4BC49D072}"/>
                </a:ext>
              </a:extLst>
            </xdr:cNvPr>
            <xdr:cNvPicPr>
              <a:picLocks noChangeAspect="1" noChangeArrowheads="1"/>
              <a:extLst>
                <a:ext uri="{84589F7E-364E-4C9E-8A38-B11213B215E9}">
                  <a14:cameraTool cellRange="List_Values!$D$27:$E$31" spid="_x0000_s10278"/>
                </a:ext>
              </a:extLst>
            </xdr:cNvPicPr>
          </xdr:nvPicPr>
          <xdr:blipFill>
            <a:blip xmlns:r="http://schemas.openxmlformats.org/officeDocument/2006/relationships" r:embed="rId7"/>
            <a:srcRect/>
            <a:stretch>
              <a:fillRect/>
            </a:stretch>
          </xdr:blipFill>
          <xdr:spPr bwMode="auto">
            <a:xfrm>
              <a:off x="6448425" y="2305050"/>
              <a:ext cx="2981325" cy="108789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37</xdr:row>
      <xdr:rowOff>0</xdr:rowOff>
    </xdr:from>
    <xdr:to>
      <xdr:col>19</xdr:col>
      <xdr:colOff>204706</xdr:colOff>
      <xdr:row>47</xdr:row>
      <xdr:rowOff>155841</xdr:rowOff>
    </xdr:to>
    <xdr:pic>
      <xdr:nvPicPr>
        <xdr:cNvPr id="4" name="Picture 3">
          <a:extLst>
            <a:ext uri="{FF2B5EF4-FFF2-40B4-BE49-F238E27FC236}">
              <a16:creationId xmlns:a16="http://schemas.microsoft.com/office/drawing/2014/main" id="{ABB2D596-15FD-4000-89D6-0A8A858D66BD}"/>
            </a:ext>
          </a:extLst>
        </xdr:cNvPr>
        <xdr:cNvPicPr>
          <a:picLocks noChangeAspect="1"/>
        </xdr:cNvPicPr>
      </xdr:nvPicPr>
      <xdr:blipFill rotWithShape="1">
        <a:blip xmlns:r="http://schemas.openxmlformats.org/officeDocument/2006/relationships" r:embed="rId2"/>
        <a:srcRect t="15873"/>
        <a:stretch/>
      </xdr:blipFill>
      <xdr:spPr>
        <a:xfrm>
          <a:off x="10553700" y="6810375"/>
          <a:ext cx="6481681" cy="1975116"/>
        </a:xfrm>
        <a:prstGeom prst="rect">
          <a:avLst/>
        </a:prstGeom>
      </xdr:spPr>
    </xdr:pic>
    <xdr:clientData/>
  </xdr:twoCellAnchor>
  <xdr:twoCellAnchor editAs="oneCell">
    <xdr:from>
      <xdr:col>15</xdr:col>
      <xdr:colOff>276320</xdr:colOff>
      <xdr:row>7</xdr:row>
      <xdr:rowOff>10454</xdr:rowOff>
    </xdr:from>
    <xdr:to>
      <xdr:col>18</xdr:col>
      <xdr:colOff>157466</xdr:colOff>
      <xdr:row>17</xdr:row>
      <xdr:rowOff>15585</xdr:rowOff>
    </xdr:to>
    <xdr:pic>
      <xdr:nvPicPr>
        <xdr:cNvPr id="5" name="Picture 4">
          <a:extLst>
            <a:ext uri="{FF2B5EF4-FFF2-40B4-BE49-F238E27FC236}">
              <a16:creationId xmlns:a16="http://schemas.microsoft.com/office/drawing/2014/main" id="{216821C8-4457-4ECE-9D0F-E81EC3A37EC8}"/>
            </a:ext>
          </a:extLst>
        </xdr:cNvPr>
        <xdr:cNvPicPr>
          <a:picLocks noChangeAspect="1"/>
        </xdr:cNvPicPr>
      </xdr:nvPicPr>
      <xdr:blipFill rotWithShape="1">
        <a:blip xmlns:r="http://schemas.openxmlformats.org/officeDocument/2006/relationships" r:embed="rId3"/>
        <a:srcRect t="14170" r="51248"/>
        <a:stretch/>
      </xdr:blipFill>
      <xdr:spPr>
        <a:xfrm>
          <a:off x="13563695" y="1324904"/>
          <a:ext cx="2462421" cy="1872031"/>
        </a:xfrm>
        <a:prstGeom prst="rect">
          <a:avLst/>
        </a:prstGeom>
      </xdr:spPr>
    </xdr:pic>
    <xdr:clientData/>
  </xdr:twoCellAnchor>
  <xdr:twoCellAnchor editAs="oneCell">
    <xdr:from>
      <xdr:col>7</xdr:col>
      <xdr:colOff>376545</xdr:colOff>
      <xdr:row>4</xdr:row>
      <xdr:rowOff>845</xdr:rowOff>
    </xdr:from>
    <xdr:to>
      <xdr:col>10</xdr:col>
      <xdr:colOff>330921</xdr:colOff>
      <xdr:row>8</xdr:row>
      <xdr:rowOff>187617</xdr:rowOff>
    </xdr:to>
    <xdr:pic>
      <xdr:nvPicPr>
        <xdr:cNvPr id="6" name="Picture 5">
          <a:extLst>
            <a:ext uri="{FF2B5EF4-FFF2-40B4-BE49-F238E27FC236}">
              <a16:creationId xmlns:a16="http://schemas.microsoft.com/office/drawing/2014/main" id="{53B5D611-50BC-4922-AFED-F4BC40328367}"/>
            </a:ext>
          </a:extLst>
        </xdr:cNvPr>
        <xdr:cNvPicPr>
          <a:picLocks noChangeAspect="1"/>
        </xdr:cNvPicPr>
      </xdr:nvPicPr>
      <xdr:blipFill>
        <a:blip xmlns:r="http://schemas.openxmlformats.org/officeDocument/2006/relationships" r:embed="rId4"/>
        <a:stretch>
          <a:fillRect/>
        </a:stretch>
      </xdr:blipFill>
      <xdr:spPr>
        <a:xfrm>
          <a:off x="6882120" y="915245"/>
          <a:ext cx="2383251" cy="948772"/>
        </a:xfrm>
        <a:prstGeom prst="rect">
          <a:avLst/>
        </a:prstGeom>
      </xdr:spPr>
    </xdr:pic>
    <xdr:clientData/>
  </xdr:twoCellAnchor>
  <xdr:twoCellAnchor editAs="oneCell">
    <xdr:from>
      <xdr:col>10</xdr:col>
      <xdr:colOff>741325</xdr:colOff>
      <xdr:row>4</xdr:row>
      <xdr:rowOff>55137</xdr:rowOff>
    </xdr:from>
    <xdr:to>
      <xdr:col>13</xdr:col>
      <xdr:colOff>805993</xdr:colOff>
      <xdr:row>17</xdr:row>
      <xdr:rowOff>58650</xdr:rowOff>
    </xdr:to>
    <xdr:pic>
      <xdr:nvPicPr>
        <xdr:cNvPr id="8" name="Picture 7">
          <a:extLst>
            <a:ext uri="{FF2B5EF4-FFF2-40B4-BE49-F238E27FC236}">
              <a16:creationId xmlns:a16="http://schemas.microsoft.com/office/drawing/2014/main" id="{3460F815-E9B6-46E7-BD0D-6BD452765A69}"/>
            </a:ext>
          </a:extLst>
        </xdr:cNvPr>
        <xdr:cNvPicPr>
          <a:picLocks noChangeAspect="1"/>
        </xdr:cNvPicPr>
      </xdr:nvPicPr>
      <xdr:blipFill>
        <a:blip xmlns:r="http://schemas.openxmlformats.org/officeDocument/2006/relationships" r:embed="rId5"/>
        <a:stretch>
          <a:fillRect/>
        </a:stretch>
      </xdr:blipFill>
      <xdr:spPr>
        <a:xfrm>
          <a:off x="9675775" y="798087"/>
          <a:ext cx="2655468" cy="2441913"/>
        </a:xfrm>
        <a:prstGeom prst="rect">
          <a:avLst/>
        </a:prstGeom>
      </xdr:spPr>
    </xdr:pic>
    <xdr:clientData/>
  </xdr:twoCellAnchor>
  <xdr:twoCellAnchor editAs="oneCell">
    <xdr:from>
      <xdr:col>3</xdr:col>
      <xdr:colOff>266700</xdr:colOff>
      <xdr:row>4</xdr:row>
      <xdr:rowOff>0</xdr:rowOff>
    </xdr:from>
    <xdr:to>
      <xdr:col>6</xdr:col>
      <xdr:colOff>607410</xdr:colOff>
      <xdr:row>17</xdr:row>
      <xdr:rowOff>25691</xdr:rowOff>
    </xdr:to>
    <xdr:pic>
      <xdr:nvPicPr>
        <xdr:cNvPr id="9" name="Picture 8">
          <a:extLst>
            <a:ext uri="{FF2B5EF4-FFF2-40B4-BE49-F238E27FC236}">
              <a16:creationId xmlns:a16="http://schemas.microsoft.com/office/drawing/2014/main" id="{87FD1E4E-4636-459F-8B45-31092DA5460A}"/>
            </a:ext>
          </a:extLst>
        </xdr:cNvPr>
        <xdr:cNvPicPr>
          <a:picLocks noChangeAspect="1"/>
        </xdr:cNvPicPr>
      </xdr:nvPicPr>
      <xdr:blipFill>
        <a:blip xmlns:r="http://schemas.openxmlformats.org/officeDocument/2006/relationships" r:embed="rId6"/>
        <a:stretch>
          <a:fillRect/>
        </a:stretch>
      </xdr:blipFill>
      <xdr:spPr>
        <a:xfrm>
          <a:off x="3533775" y="742950"/>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1" name="Picture 10">
          <a:extLst>
            <a:ext uri="{FF2B5EF4-FFF2-40B4-BE49-F238E27FC236}">
              <a16:creationId xmlns:a16="http://schemas.microsoft.com/office/drawing/2014/main" id="{3DD265F7-1FF5-4AA9-AD65-4DE2FAA0998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800100</xdr:colOff>
          <xdr:row>10</xdr:row>
          <xdr:rowOff>8278</xdr:rowOff>
        </xdr:from>
        <xdr:to>
          <xdr:col>10</xdr:col>
          <xdr:colOff>657225</xdr:colOff>
          <xdr:row>17</xdr:row>
          <xdr:rowOff>57150</xdr:rowOff>
        </xdr:to>
        <xdr:pic>
          <xdr:nvPicPr>
            <xdr:cNvPr id="3" name="Picture 2">
              <a:extLst>
                <a:ext uri="{FF2B5EF4-FFF2-40B4-BE49-F238E27FC236}">
                  <a16:creationId xmlns:a16="http://schemas.microsoft.com/office/drawing/2014/main" id="{C8B6856E-21FD-2F81-9A54-5F443400C299}"/>
                </a:ext>
              </a:extLst>
            </xdr:cNvPr>
            <xdr:cNvPicPr>
              <a:picLocks noChangeAspect="1" noChangeArrowheads="1"/>
              <a:extLst>
                <a:ext uri="{84589F7E-364E-4C9E-8A38-B11213B215E9}">
                  <a14:cameraTool cellRange="List_Values!$D$34:$E$39" spid="_x0000_s7225"/>
                </a:ext>
              </a:extLst>
            </xdr:cNvPicPr>
          </xdr:nvPicPr>
          <xdr:blipFill>
            <a:blip xmlns:r="http://schemas.openxmlformats.org/officeDocument/2006/relationships" r:embed="rId8"/>
            <a:srcRect/>
            <a:stretch>
              <a:fillRect/>
            </a:stretch>
          </xdr:blipFill>
          <xdr:spPr bwMode="auto">
            <a:xfrm>
              <a:off x="6496050" y="2056153"/>
              <a:ext cx="3095625" cy="1353797"/>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37</xdr:row>
      <xdr:rowOff>0</xdr:rowOff>
    </xdr:from>
    <xdr:to>
      <xdr:col>19</xdr:col>
      <xdr:colOff>347581</xdr:colOff>
      <xdr:row>47</xdr:row>
      <xdr:rowOff>136791</xdr:rowOff>
    </xdr:to>
    <xdr:pic>
      <xdr:nvPicPr>
        <xdr:cNvPr id="4" name="Picture 3">
          <a:extLst>
            <a:ext uri="{FF2B5EF4-FFF2-40B4-BE49-F238E27FC236}">
              <a16:creationId xmlns:a16="http://schemas.microsoft.com/office/drawing/2014/main" id="{12551FA9-8AD5-439F-A0B4-150ADA5063D5}"/>
            </a:ext>
          </a:extLst>
        </xdr:cNvPr>
        <xdr:cNvPicPr>
          <a:picLocks noChangeAspect="1"/>
        </xdr:cNvPicPr>
      </xdr:nvPicPr>
      <xdr:blipFill rotWithShape="1">
        <a:blip xmlns:r="http://schemas.openxmlformats.org/officeDocument/2006/relationships" r:embed="rId2"/>
        <a:srcRect t="15873"/>
        <a:stretch/>
      </xdr:blipFill>
      <xdr:spPr>
        <a:xfrm>
          <a:off x="10553700" y="6810375"/>
          <a:ext cx="6481681" cy="1975116"/>
        </a:xfrm>
        <a:prstGeom prst="rect">
          <a:avLst/>
        </a:prstGeom>
      </xdr:spPr>
    </xdr:pic>
    <xdr:clientData/>
  </xdr:twoCellAnchor>
  <xdr:twoCellAnchor editAs="oneCell">
    <xdr:from>
      <xdr:col>16</xdr:col>
      <xdr:colOff>899012</xdr:colOff>
      <xdr:row>4</xdr:row>
      <xdr:rowOff>104077</xdr:rowOff>
    </xdr:from>
    <xdr:to>
      <xdr:col>20</xdr:col>
      <xdr:colOff>175112</xdr:colOff>
      <xdr:row>17</xdr:row>
      <xdr:rowOff>14150</xdr:rowOff>
    </xdr:to>
    <xdr:pic>
      <xdr:nvPicPr>
        <xdr:cNvPr id="5" name="Picture 4">
          <a:extLst>
            <a:ext uri="{FF2B5EF4-FFF2-40B4-BE49-F238E27FC236}">
              <a16:creationId xmlns:a16="http://schemas.microsoft.com/office/drawing/2014/main" id="{26E6C3B4-78E4-416B-BDBF-A90A20C5FF76}"/>
            </a:ext>
          </a:extLst>
        </xdr:cNvPr>
        <xdr:cNvPicPr>
          <a:picLocks noChangeAspect="1"/>
        </xdr:cNvPicPr>
      </xdr:nvPicPr>
      <xdr:blipFill rotWithShape="1">
        <a:blip xmlns:r="http://schemas.openxmlformats.org/officeDocument/2006/relationships" r:embed="rId3"/>
        <a:srcRect l="50869" t="6881" r="379"/>
        <a:stretch/>
      </xdr:blipFill>
      <xdr:spPr>
        <a:xfrm>
          <a:off x="14843612" y="847027"/>
          <a:ext cx="2819400" cy="2348473"/>
        </a:xfrm>
        <a:prstGeom prst="rect">
          <a:avLst/>
        </a:prstGeom>
      </xdr:spPr>
    </xdr:pic>
    <xdr:clientData/>
  </xdr:twoCellAnchor>
  <xdr:twoCellAnchor editAs="oneCell">
    <xdr:from>
      <xdr:col>7</xdr:col>
      <xdr:colOff>79862</xdr:colOff>
      <xdr:row>4</xdr:row>
      <xdr:rowOff>2197</xdr:rowOff>
    </xdr:from>
    <xdr:to>
      <xdr:col>10</xdr:col>
      <xdr:colOff>309969</xdr:colOff>
      <xdr:row>9</xdr:row>
      <xdr:rowOff>59347</xdr:rowOff>
    </xdr:to>
    <xdr:pic>
      <xdr:nvPicPr>
        <xdr:cNvPr id="6" name="Picture 5">
          <a:extLst>
            <a:ext uri="{FF2B5EF4-FFF2-40B4-BE49-F238E27FC236}">
              <a16:creationId xmlns:a16="http://schemas.microsoft.com/office/drawing/2014/main" id="{1C6C84EE-2B1C-4B97-B20D-B480A8CA3C63}"/>
            </a:ext>
          </a:extLst>
        </xdr:cNvPr>
        <xdr:cNvPicPr>
          <a:picLocks noChangeAspect="1"/>
        </xdr:cNvPicPr>
      </xdr:nvPicPr>
      <xdr:blipFill rotWithShape="1">
        <a:blip xmlns:r="http://schemas.openxmlformats.org/officeDocument/2006/relationships" r:embed="rId4"/>
        <a:srcRect l="17940" t="11381" r="47444" b="72824"/>
        <a:stretch/>
      </xdr:blipFill>
      <xdr:spPr>
        <a:xfrm>
          <a:off x="6585437" y="745147"/>
          <a:ext cx="2658982" cy="1009650"/>
        </a:xfrm>
        <a:prstGeom prst="rect">
          <a:avLst/>
        </a:prstGeom>
      </xdr:spPr>
    </xdr:pic>
    <xdr:clientData/>
  </xdr:twoCellAnchor>
  <xdr:twoCellAnchor editAs="oneCell">
    <xdr:from>
      <xdr:col>3</xdr:col>
      <xdr:colOff>257175</xdr:colOff>
      <xdr:row>4</xdr:row>
      <xdr:rowOff>0</xdr:rowOff>
    </xdr:from>
    <xdr:to>
      <xdr:col>6</xdr:col>
      <xdr:colOff>542924</xdr:colOff>
      <xdr:row>17</xdr:row>
      <xdr:rowOff>4883</xdr:rowOff>
    </xdr:to>
    <xdr:pic>
      <xdr:nvPicPr>
        <xdr:cNvPr id="8" name="Picture 7">
          <a:extLst>
            <a:ext uri="{FF2B5EF4-FFF2-40B4-BE49-F238E27FC236}">
              <a16:creationId xmlns:a16="http://schemas.microsoft.com/office/drawing/2014/main" id="{ED2B37FF-964D-48DC-AF3C-E5A7DA32D26F}"/>
            </a:ext>
          </a:extLst>
        </xdr:cNvPr>
        <xdr:cNvPicPr>
          <a:picLocks noChangeAspect="1"/>
        </xdr:cNvPicPr>
      </xdr:nvPicPr>
      <xdr:blipFill>
        <a:blip xmlns:r="http://schemas.openxmlformats.org/officeDocument/2006/relationships" r:embed="rId5"/>
        <a:stretch>
          <a:fillRect/>
        </a:stretch>
      </xdr:blipFill>
      <xdr:spPr>
        <a:xfrm>
          <a:off x="3524250" y="742950"/>
          <a:ext cx="2714624" cy="2443283"/>
        </a:xfrm>
        <a:prstGeom prst="rect">
          <a:avLst/>
        </a:prstGeom>
      </xdr:spPr>
    </xdr:pic>
    <xdr:clientData/>
  </xdr:twoCellAnchor>
  <xdr:twoCellAnchor editAs="oneCell">
    <xdr:from>
      <xdr:col>10</xdr:col>
      <xdr:colOff>770077</xdr:colOff>
      <xdr:row>5</xdr:row>
      <xdr:rowOff>126022</xdr:rowOff>
    </xdr:from>
    <xdr:to>
      <xdr:col>15</xdr:col>
      <xdr:colOff>195009</xdr:colOff>
      <xdr:row>17</xdr:row>
      <xdr:rowOff>69383</xdr:rowOff>
    </xdr:to>
    <xdr:pic>
      <xdr:nvPicPr>
        <xdr:cNvPr id="13" name="Picture 12">
          <a:extLst>
            <a:ext uri="{FF2B5EF4-FFF2-40B4-BE49-F238E27FC236}">
              <a16:creationId xmlns:a16="http://schemas.microsoft.com/office/drawing/2014/main" id="{3441F688-2925-4524-BAFC-D8AE917344C9}"/>
            </a:ext>
          </a:extLst>
        </xdr:cNvPr>
        <xdr:cNvPicPr>
          <a:picLocks noChangeAspect="1"/>
        </xdr:cNvPicPr>
      </xdr:nvPicPr>
      <xdr:blipFill>
        <a:blip xmlns:r="http://schemas.openxmlformats.org/officeDocument/2006/relationships" r:embed="rId6"/>
        <a:stretch>
          <a:fillRect/>
        </a:stretch>
      </xdr:blipFill>
      <xdr:spPr>
        <a:xfrm>
          <a:off x="9704527" y="1059472"/>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4" name="Picture 13">
          <a:extLst>
            <a:ext uri="{FF2B5EF4-FFF2-40B4-BE49-F238E27FC236}">
              <a16:creationId xmlns:a16="http://schemas.microsoft.com/office/drawing/2014/main" id="{26522FDE-B9EB-4969-A424-E6E68EB632B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771525</xdr:colOff>
          <xdr:row>10</xdr:row>
          <xdr:rowOff>0</xdr:rowOff>
        </xdr:from>
        <xdr:to>
          <xdr:col>10</xdr:col>
          <xdr:colOff>582235</xdr:colOff>
          <xdr:row>17</xdr:row>
          <xdr:rowOff>28574</xdr:rowOff>
        </xdr:to>
        <xdr:pic>
          <xdr:nvPicPr>
            <xdr:cNvPr id="2" name="Picture 1">
              <a:extLst>
                <a:ext uri="{FF2B5EF4-FFF2-40B4-BE49-F238E27FC236}">
                  <a16:creationId xmlns:a16="http://schemas.microsoft.com/office/drawing/2014/main" id="{55A0FCD0-DE95-B76F-9EE3-6053A1D25B1D}"/>
                </a:ext>
              </a:extLst>
            </xdr:cNvPr>
            <xdr:cNvPicPr>
              <a:picLocks noChangeAspect="1" noChangeArrowheads="1"/>
              <a:extLst>
                <a:ext uri="{84589F7E-364E-4C9E-8A38-B11213B215E9}">
                  <a14:cameraTool cellRange="List_Values!$D$42:$E$47" spid="_x0000_s8265"/>
                </a:ext>
              </a:extLst>
            </xdr:cNvPicPr>
          </xdr:nvPicPr>
          <xdr:blipFill>
            <a:blip xmlns:r="http://schemas.openxmlformats.org/officeDocument/2006/relationships" r:embed="rId8"/>
            <a:srcRect/>
            <a:stretch>
              <a:fillRect/>
            </a:stretch>
          </xdr:blipFill>
          <xdr:spPr bwMode="auto">
            <a:xfrm>
              <a:off x="6467475" y="2047875"/>
              <a:ext cx="3049210" cy="1333499"/>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550AE5-2966-4478-B061-DF377501D963}" name="Table1" displayName="Table1" ref="A23:R34" totalsRowCount="1" headerRowDxfId="553" dataDxfId="551" totalsRowDxfId="549" headerRowBorderDxfId="552" tableBorderDxfId="550" totalsRowBorderDxfId="548">
  <autoFilter ref="A23:R33" xr:uid="{03550AE5-2966-4478-B061-DF377501D96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8B497480-AF85-4745-BBB9-FFE9E1EDC808}" name="Facade/Phase" dataDxfId="547" totalsRowDxfId="546"/>
    <tableColumn id="2" xr3:uid="{FE42BB1A-0D88-40FA-B3C7-4100F76B0583}" name="Position" dataDxfId="545" totalsRowDxfId="544"/>
    <tableColumn id="3" xr3:uid="{3AAD7609-EB8B-4201-8E03-17D71A297FAA}" name="Quantity_x000a_Q [pcs]" dataDxfId="543" totalsRowDxfId="542"/>
    <tableColumn id="4" xr3:uid="{97DFBC6F-2B6F-4FD5-9974-523F6DBB8C35}" name="Length_x000a_L [mm]" dataDxfId="541" totalsRowDxfId="540"/>
    <tableColumn id="5" xr3:uid="{7A5245C8-8227-428E-8665-14857C4D1F7D}" name="Thickness_x000a_T [mm]" dataDxfId="539" totalsRowDxfId="538"/>
    <tableColumn id="6" xr3:uid="{B06F805F-9E82-46FB-9E4A-0BF7174B2967}" name="Module_x000a_M [mm]" dataDxfId="537" totalsRowDxfId="536"/>
    <tableColumn id="7" xr3:uid="{96B8890E-7975-4DC0-AD70-C43F1DAE21CE}" name="Panel type" dataDxfId="535" totalsRowDxfId="534"/>
    <tableColumn id="8" xr3:uid="{F7F0C8A3-57A6-43DB-B8FB-AC526B49907F}" name="Core type" dataDxfId="533" totalsRowDxfId="532"/>
    <tableColumn id="9" xr3:uid="{162864BB-E503-4B0A-8EC7-1700984A75BF}" name="Thickness _x000a_(side A) [mm]" dataDxfId="531" totalsRowDxfId="530"/>
    <tableColumn id="10" xr3:uid="{56B247BA-7481-4634-A775-8A9D3047CB7E}" name="Coating type _x000a_(side A)" dataDxfId="529" totalsRowDxfId="528"/>
    <tableColumn id="11" xr3:uid="{33240B66-F3FC-4B9A-8225-8DF2718EBD1E}" name="Colour _x000a_(side A)" dataDxfId="527" totalsRowDxfId="526"/>
    <tableColumn id="12" xr3:uid="{B9EEAA89-F704-4DF8-866A-971FD4FD978E}" name="Profile type _x000a_(side A)" dataDxfId="525" totalsRowDxfId="524"/>
    <tableColumn id="13" xr3:uid="{E3936198-CD3F-4141-9370-8D2357C7ABAC}" name="Thickness _x000a_(side B) [mm]" dataDxfId="523" totalsRowDxfId="522"/>
    <tableColumn id="14" xr3:uid="{1580DE88-FCC9-449A-9C17-E191A2891005}" name="Coating type _x000a_(side B)" dataDxfId="521" totalsRowDxfId="520"/>
    <tableColumn id="15" xr3:uid="{116E16C5-B739-4F11-A034-8B7B069672A1}" name="Colour _x000a_(side B)" dataDxfId="519" totalsRowDxfId="518"/>
    <tableColumn id="16" xr3:uid="{059C8564-3B30-4A1A-AC5A-2F009FC8E184}" name="Profile type _x000a_(side B)" dataDxfId="517" totalsRowDxfId="516"/>
    <tableColumn id="17" xr3:uid="{3EBD03A0-4AA2-4E5A-80C4-6F158A1A3DD4}" name="Note" totalsRowLabel="Total [m2]" dataDxfId="515" totalsRowDxfId="514"/>
    <tableColumn id="18" xr3:uid="{8D6D3032-6345-4B65-B4FC-BC4E4BC05C6B}" name="Total_x000a_Q×L×M [m2]" totalsRowFunction="sum" dataDxfId="513" totalsRowDxfId="512">
      <calculatedColumnFormula>C24*D24/1000*F24/1000</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8269F2-77B2-4571-8A55-55BD047D2B9E}" name="Table2" displayName="Table2" ref="A23:U34" totalsRowCount="1" headerRowDxfId="511" dataDxfId="509" totalsRowDxfId="507" headerRowBorderDxfId="510" tableBorderDxfId="508">
  <autoFilter ref="A23:U33" xr:uid="{E38269F2-77B2-4571-8A55-55BD047D2B9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17BF085A-A47F-47A0-931E-D3F5727E15DE}" name="Facade/Phase" dataDxfId="506" totalsRowDxfId="505"/>
    <tableColumn id="2" xr3:uid="{5E26DE69-FB8E-47A6-9679-9088E93E2D9E}" name="Position" dataDxfId="504" totalsRowDxfId="503"/>
    <tableColumn id="3" xr3:uid="{B1AF581D-EEB9-4EB4-84F4-3126D067E895}" name="Quantity_x000a_Q [pcs]" dataDxfId="502" totalsRowDxfId="501"/>
    <tableColumn id="4" xr3:uid="{B26FF364-34A5-4653-A918-51CF7B18058F}" name="A [mm]" dataDxfId="500" totalsRowDxfId="499"/>
    <tableColumn id="5" xr3:uid="{B6FFC021-E827-42C9-8799-1CF02010518E}" name="B [mm]" dataDxfId="498" totalsRowDxfId="497"/>
    <tableColumn id="6" xr3:uid="{3072D4BE-4451-41AE-B1C7-73939DC13FAF}" name="Angle_x000a_[°]" dataDxfId="496" totalsRowDxfId="495"/>
    <tableColumn id="7" xr3:uid="{B7279285-BD1A-4FBA-912D-8EECE206EFE2}" name="Dimension_x000a_L=A+B [mm]" dataDxfId="494" totalsRowDxfId="493">
      <calculatedColumnFormula>D24+E24</calculatedColumnFormula>
    </tableColumn>
    <tableColumn id="8" xr3:uid="{9D91E482-E1F0-49FA-A9EC-F23283E2D697}" name="Thickness_x000a_T [mm]" dataDxfId="492" totalsRowDxfId="491"/>
    <tableColumn id="9" xr3:uid="{5DC3D2F6-3D19-41F2-AF55-08D383C14AF6}" name="Module_x000a_M [mm]" dataDxfId="490" totalsRowDxfId="489"/>
    <tableColumn id="10" xr3:uid="{FD71DBEB-9733-47C8-90A1-3404430CA74B}" name="Panel type" dataDxfId="488" totalsRowDxfId="487"/>
    <tableColumn id="11" xr3:uid="{F7D00E42-13FA-45C6-BDA2-658CF5821BF4}" name="Core type" dataDxfId="486" totalsRowDxfId="485"/>
    <tableColumn id="12" xr3:uid="{5432BEA7-4161-4364-8E31-5EC8A4571167}" name="Thickness _x000a_(side A) [mm]" dataDxfId="484" totalsRowDxfId="483"/>
    <tableColumn id="13" xr3:uid="{297B22F6-6A67-4F8E-81EF-119DF4E4483F}" name="Coating type _x000a_(side A)" dataDxfId="482" totalsRowDxfId="481"/>
    <tableColumn id="14" xr3:uid="{D57DB57F-E568-49A2-BBC3-1A1C53EDECA0}" name="Colour _x000a_(side A)" dataDxfId="480" totalsRowDxfId="479"/>
    <tableColumn id="15" xr3:uid="{C54ED9DE-608D-46F0-A485-A58D1E78E51C}" name="Profile type _x000a_(side A)" dataDxfId="478" totalsRowDxfId="477"/>
    <tableColumn id="16" xr3:uid="{F941529A-DFEB-456A-AB08-34FE38E6F600}" name="Thickness _x000a_(side B) [mm]" dataDxfId="476" totalsRowDxfId="475"/>
    <tableColumn id="17" xr3:uid="{86CAB7A8-3991-43BA-BEF0-02F2111B02A1}" name="Coating type _x000a_(side B)" dataDxfId="474" totalsRowDxfId="473"/>
    <tableColumn id="18" xr3:uid="{FF2A45B4-E422-4E41-9E4B-868F326ED5C1}" name="Colour _x000a_(side B)" dataDxfId="472" totalsRowDxfId="471"/>
    <tableColumn id="19" xr3:uid="{F2040752-1285-4123-818B-F34F984BA043}" name="Profile type _x000a_(side B)" dataDxfId="470" totalsRowDxfId="469"/>
    <tableColumn id="20" xr3:uid="{C9ACCFBD-994C-4566-9BA7-6180CB9D84E6}" name="Note" totalsRowLabel="Total [m2]" dataDxfId="468" totalsRowDxfId="467"/>
    <tableColumn id="21" xr3:uid="{6DAA6847-A890-4E36-90D4-244ABF723010}" name="Total_x000a_Q×L×M [m2]" totalsRowFunction="sum" dataDxfId="466" totalsRowDxfId="465">
      <calculatedColumnFormula>C24*G24/1000*I24/1000</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BEA86A2-5E2F-4627-B678-F16BA1E79304}" name="Table3" displayName="Table3" ref="A23:W34" totalsRowCount="1" headerRowDxfId="464" dataDxfId="462" totalsRowDxfId="460" headerRowBorderDxfId="463" tableBorderDxfId="461">
  <autoFilter ref="A23:W33" xr:uid="{2BEA86A2-5E2F-4627-B678-F16BA1E793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34FA2E6F-F894-49B9-A363-BE1E84D9B28C}" name="Facade/Phase" dataDxfId="459" totalsRowDxfId="458"/>
    <tableColumn id="2" xr3:uid="{D67F3F68-6350-4A00-85D5-74DC473AFB53}" name="Position" dataDxfId="457" totalsRowDxfId="456"/>
    <tableColumn id="3" xr3:uid="{B648AC4B-8317-4841-A09B-22436AA6278B}" name="Quantity_x000a_Q [pcs]" dataDxfId="455" totalsRowDxfId="454"/>
    <tableColumn id="4" xr3:uid="{316BCA29-6653-49BB-A182-9E5468AC8722}" name="A [mm]" dataDxfId="453" totalsRowDxfId="452"/>
    <tableColumn id="5" xr3:uid="{9AD159D3-8EAE-41D6-A147-5A08DE7C7383}" name="B [mm]" dataDxfId="451" totalsRowDxfId="450"/>
    <tableColumn id="6" xr3:uid="{8FA95B83-5508-4C19-9DD1-C455D9175888}" name="C [mm]" dataDxfId="449" totalsRowDxfId="448"/>
    <tableColumn id="7" xr3:uid="{E451AD24-A00D-4969-BCAC-D7A1D74F0C16}" name="Angle_x000a_a [°]" dataDxfId="447" totalsRowDxfId="446"/>
    <tableColumn id="8" xr3:uid="{FCAF96DA-8B4F-4236-A8C1-488075526EC7}" name="Angle_x000a_c [°]" dataDxfId="445" totalsRowDxfId="444"/>
    <tableColumn id="9" xr3:uid="{B5664CA6-7321-486C-A60E-991A77F746FF}" name="Dimension_x000a_L=A+B+C [mm]" dataDxfId="443" totalsRowDxfId="442">
      <calculatedColumnFormula>D24+E24+F24</calculatedColumnFormula>
    </tableColumn>
    <tableColumn id="10" xr3:uid="{BC7A871F-CA8E-479C-9CAE-C9AA7CD6BA73}" name="Thickness_x000a_T [mm]" dataDxfId="441" totalsRowDxfId="440"/>
    <tableColumn id="11" xr3:uid="{9AC13EA5-3925-4CF7-BEDD-3F2779EE5C6D}" name="Module_x000a_M [mm]" dataDxfId="439" totalsRowDxfId="438"/>
    <tableColumn id="12" xr3:uid="{E9A85488-2380-415D-9A1A-6E99DD3777A8}" name="Panel type" dataDxfId="437" totalsRowDxfId="436"/>
    <tableColumn id="13" xr3:uid="{24562636-D7BD-41C3-9AD2-EDD8D24B3714}" name="Core type" dataDxfId="435" totalsRowDxfId="434"/>
    <tableColumn id="14" xr3:uid="{16F4D6CE-31D5-4F21-B829-C52C69BD7FDE}" name="Thickness _x000a_(side A) [mm]" dataDxfId="433" totalsRowDxfId="432"/>
    <tableColumn id="15" xr3:uid="{EB6DDF17-68E8-43F6-879B-907E99B0E853}" name="Coating type _x000a_(side A)" dataDxfId="431" totalsRowDxfId="430"/>
    <tableColumn id="16" xr3:uid="{F3F78F25-F62D-4885-955D-CF67E380B446}" name="Colour _x000a_(side A)" dataDxfId="429" totalsRowDxfId="428"/>
    <tableColumn id="17" xr3:uid="{382615C8-3E8E-467E-9F18-3708900B7015}" name="Profile type _x000a_(side A)" dataDxfId="427" totalsRowDxfId="426"/>
    <tableColumn id="18" xr3:uid="{A0797670-8439-4038-A005-D8348264AD7C}" name="Thickness _x000a_(side B) [mm]" dataDxfId="425" totalsRowDxfId="424"/>
    <tableColumn id="19" xr3:uid="{29638E6F-6974-4614-9483-7E12B981C8A4}" name="Coating type _x000a_(side B)" dataDxfId="423" totalsRowDxfId="422"/>
    <tableColumn id="20" xr3:uid="{DBFCDC3D-5689-4F76-9E92-F7592F9F83AF}" name="Colour _x000a_(side B)" dataDxfId="421" totalsRowDxfId="420"/>
    <tableColumn id="21" xr3:uid="{16170831-0C73-496C-B415-FA41FAABCF9A}" name="Profile type _x000a_(side B)" dataDxfId="419" totalsRowDxfId="418"/>
    <tableColumn id="22" xr3:uid="{2DFC2476-BD7B-4567-8CC8-191F4272AF6B}" name="Note" totalsRowLabel="Total [m2]" dataDxfId="417" totalsRowDxfId="416"/>
    <tableColumn id="23" xr3:uid="{9E51AAD0-F3D6-4862-A140-CCFAC4A074BB}" name="Total_x000a_Q×L×M [m2]" totalsRowFunction="sum" dataDxfId="415" totalsRowDxfId="414">
      <calculatedColumnFormula>C24*I24/1000*K24/1000</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A590D9-4422-42E8-9FB5-2B7D91223D04}" name="Table4" displayName="Table4" ref="A23:V34" totalsRowCount="1" headerRowDxfId="413" dataDxfId="411" totalsRowDxfId="409" headerRowBorderDxfId="412" tableBorderDxfId="410">
  <autoFilter ref="A23:V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9783B8E7-7CC9-4A55-B351-C508316832A9}" name="Facade/Phase" dataDxfId="408" totalsRowDxfId="407"/>
    <tableColumn id="2" xr3:uid="{DE1CC794-20C0-42A2-B96A-7CE7FBD08CF7}" name="Position" dataDxfId="406" totalsRowDxfId="405"/>
    <tableColumn id="3" xr3:uid="{4F26DEEA-2E47-48B2-A935-9EE7BA1EF222}" name="Quantity_x000a_Q [pcs]" dataDxfId="404" totalsRowDxfId="403"/>
    <tableColumn id="4" xr3:uid="{2DD7BF37-A0B4-4783-83DA-48BC14977362}" name="A [mm]" dataDxfId="402" totalsRowDxfId="401"/>
    <tableColumn id="5" xr3:uid="{F58E5C0D-59DC-4D0A-9470-205F641E448C}" name="B [mm]" dataDxfId="400" totalsRowDxfId="399"/>
    <tableColumn id="6" xr3:uid="{04690CF0-ED44-4CE9-849F-8C9C7BC5DAC8}" name="Dimension_x000a_A+B [mm]" dataDxfId="398" totalsRowDxfId="397">
      <calculatedColumnFormula>D24+E24</calculatedColumnFormula>
    </tableColumn>
    <tableColumn id="7" xr3:uid="{B380A317-8031-4DA1-8727-FDAE82C9B7EA}" name="Angle_x000a_[°]" dataDxfId="396" totalsRowDxfId="395"/>
    <tableColumn id="8" xr3:uid="{88A2D731-A95E-4B4D-B493-B16AD749A743}" name="Length_x000a_L [mm]" dataDxfId="394" totalsRowDxfId="393"/>
    <tableColumn id="9" xr3:uid="{40193CEF-6021-42A4-BE22-7EC0CCE98B39}" name="Thickness_x000a_T [mm]" dataDxfId="392" totalsRowDxfId="391"/>
    <tableColumn id="10" xr3:uid="{1DC3A4FB-8708-49C9-9B65-2A7C06F2DA68}" name="Module_x000a_M [mm]" dataDxfId="390" totalsRowDxfId="389"/>
    <tableColumn id="11" xr3:uid="{B754F6C5-4536-4FD1-A18B-3544BEE1A084}" name="Panel type" dataDxfId="388" totalsRowDxfId="387"/>
    <tableColumn id="12" xr3:uid="{9D593211-E32E-4368-99D0-E64E02B7AEF4}" name="Core type" dataDxfId="386" totalsRowDxfId="385"/>
    <tableColumn id="13" xr3:uid="{4FBFBD3E-FF2D-4F6A-9905-BA34676628DB}" name="Thickness _x000a_(side A) [mm]" dataDxfId="384" totalsRowDxfId="383"/>
    <tableColumn id="14" xr3:uid="{5422C484-0BC0-4932-8691-60910207BE21}" name="Coating type _x000a_(side A)" dataDxfId="382" totalsRowDxfId="381"/>
    <tableColumn id="15" xr3:uid="{CCFEDA5D-DA8E-4FC1-B932-8765E259EE61}" name="Colour _x000a_(side A)" dataDxfId="380" totalsRowDxfId="379"/>
    <tableColumn id="16" xr3:uid="{57D7756C-7980-4E7A-A705-05C51EF9B70F}" name="Profile type _x000a_(side A)" dataDxfId="378" totalsRowDxfId="377"/>
    <tableColumn id="17" xr3:uid="{95AC0E3C-425D-4758-8225-CC268B31BFF6}" name="Thickness _x000a_(side B) [mm]" dataDxfId="376" totalsRowDxfId="375"/>
    <tableColumn id="18" xr3:uid="{C81A16FE-2F52-4C27-B1F5-AB87DDB0FB72}" name="Coating type _x000a_(side B)" dataDxfId="374" totalsRowDxfId="373"/>
    <tableColumn id="19" xr3:uid="{DCBA6A79-D5F5-48E8-ACCA-E0363DE50DAD}" name="Colour _x000a_(side B)" dataDxfId="372" totalsRowDxfId="371"/>
    <tableColumn id="20" xr3:uid="{E9F30C13-B419-44C3-9D0E-0A5FB3F4FF7C}" name="Profile type _x000a_(side B)" dataDxfId="370" totalsRowDxfId="369"/>
    <tableColumn id="21" xr3:uid="{B1E3F7F2-4CF3-4E3D-8553-D697D7C3ADF0}" name="Note" totalsRowLabel="Total [m2]" dataDxfId="368" totalsRowDxfId="367"/>
    <tableColumn id="22" xr3:uid="{A8943420-06C1-420A-A4ED-9DBF1C08C597}" name="Total_x000a_Q×L×M [m2]" totalsRowFunction="sum" dataDxfId="366" totalsRowDxfId="365">
      <calculatedColumnFormula>C24*H24/1000*J24/1000</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750D4E-A34D-4968-A67E-E3D4DA30F292}" name="Table48" displayName="Table48" ref="A23:V34" totalsRowCount="1" headerRowDxfId="364" dataDxfId="362" totalsRowDxfId="360" headerRowBorderDxfId="363" tableBorderDxfId="361">
  <autoFilter ref="A23:V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92A7674F-161E-4486-AFF7-6A3A9E2E6E95}" name="Facade/Phase" dataDxfId="359" totalsRowDxfId="358"/>
    <tableColumn id="2" xr3:uid="{B57C1B7A-B22E-4E30-BEF0-BCA28DA3995F}" name="Position" dataDxfId="357" totalsRowDxfId="356"/>
    <tableColumn id="3" xr3:uid="{8DCE7811-5DAC-48A3-A213-ED76DEA37798}" name="Quantity_x000a_Q [pcs]" dataDxfId="355" totalsRowDxfId="354"/>
    <tableColumn id="4" xr3:uid="{18DB06DF-828C-4348-8CCD-C89778886AFA}" name="A [mm]" dataDxfId="353" totalsRowDxfId="352"/>
    <tableColumn id="5" xr3:uid="{A91E2B8D-9AF7-43E5-969B-388B89D94580}" name="B [mm]" dataDxfId="351" totalsRowDxfId="350"/>
    <tableColumn id="6" xr3:uid="{DAC670E4-05EC-4370-BAFA-C755294ED182}" name="Dimension_x000a_A+B [mm]" dataDxfId="349" totalsRowDxfId="348">
      <calculatedColumnFormula>D24+E24</calculatedColumnFormula>
    </tableColumn>
    <tableColumn id="7" xr3:uid="{3DC2E5C8-C588-480A-A88B-5EC035C366F8}" name="Angle_x000a_[°]" dataDxfId="347" totalsRowDxfId="346"/>
    <tableColumn id="8" xr3:uid="{7F18974C-3EB7-42D0-AAF9-0FED940CE849}" name="Length_x000a_L [mm]" dataDxfId="345" totalsRowDxfId="344"/>
    <tableColumn id="9" xr3:uid="{33C20B68-F167-461E-81F3-060D70FCE16E}" name="Thickness_x000a_T [mm]" dataDxfId="343" totalsRowDxfId="342"/>
    <tableColumn id="10" xr3:uid="{0A65C32D-6D1F-468A-80D7-1940D094F130}" name="Module_x000a_M [mm]" dataDxfId="341" totalsRowDxfId="340"/>
    <tableColumn id="11" xr3:uid="{2872944B-0946-4C30-8CF3-7BAC9407232B}" name="Panel type" dataDxfId="339" totalsRowDxfId="338"/>
    <tableColumn id="12" xr3:uid="{1E811553-737D-4F12-BF35-71649CFB50C1}" name="Core type" dataDxfId="337" totalsRowDxfId="336"/>
    <tableColumn id="13" xr3:uid="{A7909B4F-B71F-4647-8ACF-79F15F4C3D65}" name="Thickness _x000a_(side A) [mm]" dataDxfId="335" totalsRowDxfId="334"/>
    <tableColumn id="14" xr3:uid="{544D3BA6-55FD-4BBC-ABF1-8B720CB81CD8}" name="Coating type _x000a_(side A)" dataDxfId="333" totalsRowDxfId="332"/>
    <tableColumn id="15" xr3:uid="{A464A81D-00F0-40B4-9FA5-345A527562C0}" name="Colour _x000a_(side A)" dataDxfId="331" totalsRowDxfId="330"/>
    <tableColumn id="16" xr3:uid="{34E998D9-BB59-4558-B36F-D0FA82F8782B}" name="Profile type _x000a_(side A)" dataDxfId="329" totalsRowDxfId="328"/>
    <tableColumn id="17" xr3:uid="{3D56E784-2934-469F-A3D0-14AA5B4D5FD6}" name="Thickness _x000a_(side B) [mm]" dataDxfId="327" totalsRowDxfId="326"/>
    <tableColumn id="18" xr3:uid="{8738AD36-D6C2-4CC7-8908-187F474C01B5}" name="Coating type _x000a_(side B)" dataDxfId="325" totalsRowDxfId="324"/>
    <tableColumn id="19" xr3:uid="{25816E51-3520-4326-8890-372AB52AB0F9}" name="Colour _x000a_(side B)" dataDxfId="323" totalsRowDxfId="322"/>
    <tableColumn id="20" xr3:uid="{E748B4ED-A431-4AA4-86C4-4F0F33611D9B}" name="Profile type _x000a_(side B)" dataDxfId="321" totalsRowDxfId="320"/>
    <tableColumn id="21" xr3:uid="{7096D0C2-9DC6-4E4A-977B-10B3CBDC0C29}" name="Note" totalsRowLabel="Total [m2]" dataDxfId="319" totalsRowDxfId="318"/>
    <tableColumn id="22" xr3:uid="{7AC87F90-7498-404D-8D43-A9C660FF283E}" name="Total_x000a_Q×L×M [m2]" totalsRowFunction="sum" dataDxfId="317" totalsRowDxfId="316">
      <calculatedColumnFormula>C24*H24/1000*J24/1000</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5355EF-54FF-4E08-B03E-BE59EE6C5CD4}" name="Table5" displayName="Table5" ref="A23:V34" totalsRowCount="1" headerRowDxfId="315" dataDxfId="313" totalsRowDxfId="311" headerRowBorderDxfId="314" tableBorderDxfId="312">
  <autoFilter ref="A23:V33" xr:uid="{875355EF-54FF-4E08-B03E-BE59EE6C5C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91F1D55D-0753-44A6-B65F-86B63F4051B9}" name="Facade/Phase" dataDxfId="310" totalsRowDxfId="309"/>
    <tableColumn id="2" xr3:uid="{B6264FC5-96AC-4A19-B75E-2A46F1FD0560}" name="Position" dataDxfId="308" totalsRowDxfId="307"/>
    <tableColumn id="3" xr3:uid="{0B05F846-3BF1-4B67-8C14-EF322582AEA4}" name="Quantity_x000a_Q [pcs]" dataDxfId="306" totalsRowDxfId="305"/>
    <tableColumn id="4" xr3:uid="{AE6221F7-81AE-45B0-9ADB-899613E453E9}" name="A [mm]" dataDxfId="304" totalsRowDxfId="303"/>
    <tableColumn id="5" xr3:uid="{8B1C5A57-4E0F-4602-8142-56B8BA85ECA1}" name="B [mm]" dataDxfId="302" totalsRowDxfId="301"/>
    <tableColumn id="6" xr3:uid="{53CCC58D-F400-433E-B456-FDC81599B648}" name="Dimension_x000a_A+B [mm]" dataDxfId="300" totalsRowDxfId="299">
      <calculatedColumnFormula>D24+E24</calculatedColumnFormula>
    </tableColumn>
    <tableColumn id="7" xr3:uid="{D588BB6B-C8A2-4889-81C6-554B5DE87E24}" name="Angle_x000a_[°]" dataDxfId="298" totalsRowDxfId="297"/>
    <tableColumn id="8" xr3:uid="{189E0743-EEFE-4508-9AFF-5DFE5DCC1A1C}" name="Length_x000a_L [mm]" dataDxfId="296" totalsRowDxfId="295"/>
    <tableColumn id="9" xr3:uid="{8C6C83CF-FF5A-419D-869B-EC6B2375A45F}" name="Thickness_x000a_T [mm]" dataDxfId="294" totalsRowDxfId="293"/>
    <tableColumn id="10" xr3:uid="{F27BFA22-8CD3-46D4-9757-34466B1A85E4}" name="Module_x000a_M [mm]" dataDxfId="292" totalsRowDxfId="291"/>
    <tableColumn id="11" xr3:uid="{BBEE3E69-C207-4C46-883B-50DDA0813249}" name="Panel type" dataDxfId="290" totalsRowDxfId="289"/>
    <tableColumn id="12" xr3:uid="{11F86387-743D-4426-AD97-D1D9BD52B644}" name="Core type" dataDxfId="288" totalsRowDxfId="287"/>
    <tableColumn id="13" xr3:uid="{6EA00270-F9B6-4CF5-B2C4-94A9FD093568}" name="Thickness _x000a_(side A) [mm]" dataDxfId="286" totalsRowDxfId="285"/>
    <tableColumn id="14" xr3:uid="{BCFE39F7-8B0D-461F-80FD-8C2942C7F7AA}" name="Coating type _x000a_(side A)" dataDxfId="284" totalsRowDxfId="283"/>
    <tableColumn id="15" xr3:uid="{42B90C77-1E17-4D16-95C3-BBDE6FFF958A}" name="Colour _x000a_(side A)" dataDxfId="282" totalsRowDxfId="281"/>
    <tableColumn id="16" xr3:uid="{1A91E767-6A38-4B2B-8BBF-80375E2E5F15}" name="Profile type _x000a_(side A)" dataDxfId="280" totalsRowDxfId="279"/>
    <tableColumn id="17" xr3:uid="{3E095366-B05C-4BA5-A794-0498C4C4956C}" name="Thickness _x000a_(side B) [mm]" dataDxfId="278" totalsRowDxfId="277"/>
    <tableColumn id="18" xr3:uid="{16ACF66A-3B6B-4B72-BE3E-A92A5345A8F9}" name="Coating type _x000a_(side B)" dataDxfId="276" totalsRowDxfId="275"/>
    <tableColumn id="19" xr3:uid="{76614344-8267-46D9-9FF5-56D3C3693312}" name="Colour _x000a_(side B)" dataDxfId="274" totalsRowDxfId="273"/>
    <tableColumn id="20" xr3:uid="{AD15C301-2201-4C89-BBE1-48FECA976B3A}" name="Profile type _x000a_(side B)" dataDxfId="272" totalsRowDxfId="271"/>
    <tableColumn id="21" xr3:uid="{3C132300-8D94-4484-8E6A-AFD2953D2BDE}" name="Note" totalsRowLabel="Total [m2]" dataDxfId="270" totalsRowDxfId="269"/>
    <tableColumn id="22" xr3:uid="{616E0CBD-B4DD-4D18-B680-5CD79F930A92}" name="Total_x000a_Q×L×M [m2]" totalsRowFunction="sum" dataDxfId="268" totalsRowDxfId="267">
      <calculatedColumnFormula>C24*H24/1000*J24/1000</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249E55D-4CE9-4A0B-A2C3-E4465CD76108}" name="Table6" displayName="Table6" ref="A23:X34" totalsRowCount="1" headerRowDxfId="266" dataDxfId="264" totalsRowDxfId="262" headerRowBorderDxfId="265" tableBorderDxfId="263">
  <autoFilter ref="A23:X33" xr:uid="{7249E55D-4CE9-4A0B-A2C3-E4465CD7610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2EF8EC04-D187-47BC-94A1-ECC225AE272D}" name="Facade/Phase" dataDxfId="261" totalsRowDxfId="260"/>
    <tableColumn id="2" xr3:uid="{36AFFD45-9D42-4741-9018-DAEA4D91EC5D}" name="Position" dataDxfId="259" totalsRowDxfId="258"/>
    <tableColumn id="3" xr3:uid="{1FE2FDE6-EC62-4FE2-8662-CB0CFA5FD3DE}" name="Quantity_x000a_Q [pcs]" dataDxfId="257" totalsRowDxfId="256"/>
    <tableColumn id="4" xr3:uid="{50104E2F-8B10-4227-887A-939F6619AD25}" name="A [mm]" dataDxfId="255" totalsRowDxfId="254"/>
    <tableColumn id="5" xr3:uid="{5ABE31AB-7509-420E-BF12-BCB5E5B22FFA}" name="B [mm]" dataDxfId="253" totalsRowDxfId="252"/>
    <tableColumn id="6" xr3:uid="{118DB0DE-8427-4000-8CB5-AB5F4EBECE71}" name="C [mm]" dataDxfId="251" totalsRowDxfId="250"/>
    <tableColumn id="7" xr3:uid="{5852EB62-4327-46A7-9E7F-1B13DA50C088}" name="Dimension_x000a_A+B+C [mm]" dataDxfId="249" totalsRowDxfId="248">
      <calculatedColumnFormula>D24+E24+F24</calculatedColumnFormula>
    </tableColumn>
    <tableColumn id="8" xr3:uid="{27145A13-4BC7-4724-8AEF-B01E607B61C1}" name="Angle_x000a_a [°]" dataDxfId="247" totalsRowDxfId="246"/>
    <tableColumn id="9" xr3:uid="{43D41CAB-5040-488D-A40B-90121CD3E0CA}" name="Angle_x000a_c [°]" dataDxfId="245" totalsRowDxfId="244"/>
    <tableColumn id="10" xr3:uid="{068D9822-E89F-4FC5-BE0E-57DE92CBEC36}" name="Length_x000a_L [mm]" dataDxfId="243" totalsRowDxfId="242"/>
    <tableColumn id="11" xr3:uid="{753005BC-1F98-4D8E-ABBF-16592E83F733}" name="Thickness_x000a_T [mm]" dataDxfId="241" totalsRowDxfId="240"/>
    <tableColumn id="12" xr3:uid="{43FB3759-B1DE-43AC-875D-8CBC0F4DF0A3}" name="Module_x000a_M [mm]" dataDxfId="239" totalsRowDxfId="238"/>
    <tableColumn id="13" xr3:uid="{B2A7B49B-4C36-45BF-A61E-B9C323DA155E}" name="Panel type" dataDxfId="237" totalsRowDxfId="236"/>
    <tableColumn id="14" xr3:uid="{E4306C4E-5E49-4FFB-8EAD-ACF4BD4D8F9A}" name="Core type" dataDxfId="235" totalsRowDxfId="234"/>
    <tableColumn id="15" xr3:uid="{95D0C77F-ACF1-4068-9341-DC82D64F0AAA}" name="Thickness _x000a_(side A) [mm]" dataDxfId="233" totalsRowDxfId="232"/>
    <tableColumn id="16" xr3:uid="{4010D1BC-CCED-4973-AC50-0063E4136CF4}" name="Coating type _x000a_(side A)" dataDxfId="231" totalsRowDxfId="230"/>
    <tableColumn id="17" xr3:uid="{088DC478-0BC0-4FCC-AFF7-42D6129139E2}" name="Colour _x000a_(side A)" dataDxfId="229" totalsRowDxfId="228"/>
    <tableColumn id="18" xr3:uid="{D55AC076-EACB-438A-BA42-5714E0D9C9F9}" name="Profile type _x000a_(side A)" dataDxfId="227" totalsRowDxfId="226"/>
    <tableColumn id="19" xr3:uid="{8572DB2F-3CED-4318-8320-C1779ADA6796}" name="Thickness _x000a_(side B) [mm]" dataDxfId="225" totalsRowDxfId="224"/>
    <tableColumn id="20" xr3:uid="{23545A9C-E2B3-4FFA-A9C9-F9FE9D687791}" name="Coating type _x000a_(side B)" dataDxfId="223" totalsRowDxfId="222"/>
    <tableColumn id="21" xr3:uid="{29072817-7072-40A0-8579-A86959492F98}" name="Colour _x000a_(side B)" dataDxfId="221" totalsRowDxfId="220"/>
    <tableColumn id="22" xr3:uid="{570F9840-29FF-46FA-A3D1-D5501BDF4EAE}" name="Profile type _x000a_(side B)" dataDxfId="219" totalsRowDxfId="218"/>
    <tableColumn id="23" xr3:uid="{A7F49C0A-A1EC-4BBE-8B19-3A2A4388D1E6}" name="Note" totalsRowLabel="Total [m2]" dataDxfId="217" totalsRowDxfId="216"/>
    <tableColumn id="24" xr3:uid="{218B16B2-75C3-4848-918D-2B835F04F7D6}" name="Total_x000a_Q×L×M [m2]" totalsRowFunction="sum" dataDxfId="215" totalsRowDxfId="214">
      <calculatedColumnFormula>C24*J24/1000*L24/1000</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1.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1.bin"/><Relationship Id="rId5" Type="http://schemas.openxmlformats.org/officeDocument/2006/relationships/hyperlink" Target="https://www.trimo-group.com/files/downloads/Trimoterm%20Technical%20Specification.pdf" TargetMode="External"/><Relationship Id="rId4" Type="http://schemas.openxmlformats.org/officeDocument/2006/relationships/hyperlink" Target="https://www.trimo-group.com/files/downloads/Trimoterm%20Fa%C3%A7ade%20System%20FTV%20Invisio.pdf"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2.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2.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1.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3F929-EE10-4339-B7D0-805C2C9F5734}">
  <dimension ref="A1:M167"/>
  <sheetViews>
    <sheetView showGridLines="0" tabSelected="1" zoomScaleNormal="100" zoomScaleSheetLayoutView="85" workbookViewId="0">
      <selection activeCell="E37" sqref="E37"/>
    </sheetView>
  </sheetViews>
  <sheetFormatPr defaultRowHeight="14.25" x14ac:dyDescent="0.2"/>
  <cols>
    <col min="1" max="1" width="17.625" customWidth="1"/>
    <col min="2" max="2" width="14.625" customWidth="1"/>
    <col min="3" max="3" width="10.625" customWidth="1"/>
    <col min="4" max="6" width="9" customWidth="1"/>
  </cols>
  <sheetData>
    <row r="1" spans="1:6" ht="15" x14ac:dyDescent="0.25">
      <c r="B1" s="1"/>
      <c r="C1" s="29"/>
    </row>
    <row r="2" spans="1:6" ht="26.25" x14ac:dyDescent="0.4">
      <c r="A2" s="2"/>
      <c r="B2" s="1"/>
      <c r="C2" s="20" t="s">
        <v>86</v>
      </c>
    </row>
    <row r="3" spans="1:6" ht="15.75" x14ac:dyDescent="0.25">
      <c r="C3" s="21" t="s">
        <v>79</v>
      </c>
      <c r="D3" s="28" t="str" cm="1">
        <f t="array" ref="D3">LOOKUP(2,1/(Updates!A:A&lt;&gt;""),Updates!A:A)</f>
        <v>1.2</v>
      </c>
      <c r="E3" s="30" t="s">
        <v>108</v>
      </c>
      <c r="F3" s="2"/>
    </row>
    <row r="4" spans="1:6" x14ac:dyDescent="0.2">
      <c r="C4" s="21"/>
    </row>
    <row r="79" spans="1:1" ht="15" x14ac:dyDescent="0.25">
      <c r="A79" s="1" t="s">
        <v>32</v>
      </c>
    </row>
    <row r="81" spans="1:5" x14ac:dyDescent="0.2">
      <c r="B81" s="81" t="s">
        <v>2</v>
      </c>
    </row>
    <row r="82" spans="1:5" x14ac:dyDescent="0.2">
      <c r="B82" s="81" t="s">
        <v>104</v>
      </c>
    </row>
    <row r="83" spans="1:5" x14ac:dyDescent="0.2">
      <c r="B83" s="81" t="s">
        <v>3</v>
      </c>
    </row>
    <row r="84" spans="1:5" x14ac:dyDescent="0.2">
      <c r="B84" s="63"/>
    </row>
    <row r="85" spans="1:5" x14ac:dyDescent="0.2">
      <c r="B85" s="81" t="s">
        <v>47</v>
      </c>
    </row>
    <row r="86" spans="1:5" x14ac:dyDescent="0.2">
      <c r="B86" s="81" t="s">
        <v>103</v>
      </c>
    </row>
    <row r="89" spans="1:5" ht="15.75" x14ac:dyDescent="0.25">
      <c r="A89" s="22" t="s">
        <v>62</v>
      </c>
    </row>
    <row r="90" spans="1:5" x14ac:dyDescent="0.2">
      <c r="A90" s="23" t="s">
        <v>87</v>
      </c>
    </row>
    <row r="91" spans="1:5" x14ac:dyDescent="0.2">
      <c r="A91" s="23" t="s">
        <v>60</v>
      </c>
    </row>
    <row r="93" spans="1:5" x14ac:dyDescent="0.2">
      <c r="B93" s="4" t="s">
        <v>49</v>
      </c>
      <c r="C93" t="s">
        <v>48</v>
      </c>
    </row>
    <row r="94" spans="1:5" x14ac:dyDescent="0.2">
      <c r="B94" s="15" t="s">
        <v>50</v>
      </c>
      <c r="C94" s="11" t="s">
        <v>53</v>
      </c>
      <c r="D94" s="11"/>
      <c r="E94" s="11"/>
    </row>
    <row r="95" spans="1:5" x14ac:dyDescent="0.2">
      <c r="B95" s="16" t="s">
        <v>50</v>
      </c>
      <c r="C95" s="10" t="s">
        <v>55</v>
      </c>
      <c r="D95" s="10"/>
      <c r="E95" s="10"/>
    </row>
    <row r="96" spans="1:5" x14ac:dyDescent="0.2">
      <c r="B96" s="17" t="s">
        <v>50</v>
      </c>
      <c r="C96" s="3" t="s">
        <v>51</v>
      </c>
      <c r="D96" s="3"/>
      <c r="E96" s="3"/>
    </row>
    <row r="97" spans="2:5" x14ac:dyDescent="0.2">
      <c r="B97" s="18" t="s">
        <v>52</v>
      </c>
      <c r="C97" s="12" t="s">
        <v>54</v>
      </c>
      <c r="D97" s="12"/>
      <c r="E97" s="12"/>
    </row>
    <row r="127" spans="1:1" ht="15.75" x14ac:dyDescent="0.25">
      <c r="A127" s="22" t="s">
        <v>88</v>
      </c>
    </row>
    <row r="128" spans="1:1" x14ac:dyDescent="0.2">
      <c r="A128" s="23" t="s">
        <v>89</v>
      </c>
    </row>
    <row r="129" spans="1:1" x14ac:dyDescent="0.2">
      <c r="A129" s="23" t="s">
        <v>61</v>
      </c>
    </row>
    <row r="166" spans="1:13" ht="15" x14ac:dyDescent="0.25">
      <c r="A166" s="1" t="s">
        <v>78</v>
      </c>
    </row>
    <row r="167" spans="1:13" ht="123" customHeight="1" x14ac:dyDescent="0.2">
      <c r="A167" s="102" t="s">
        <v>90</v>
      </c>
      <c r="B167" s="102"/>
      <c r="C167" s="102"/>
      <c r="D167" s="102"/>
      <c r="E167" s="102"/>
      <c r="F167" s="102"/>
      <c r="G167" s="102"/>
      <c r="H167" s="102"/>
      <c r="I167" s="102"/>
      <c r="J167" s="102"/>
      <c r="K167" s="102"/>
      <c r="L167" s="102"/>
      <c r="M167" s="102"/>
    </row>
  </sheetData>
  <sheetProtection sheet="1" objects="1" scenarios="1"/>
  <mergeCells count="1">
    <mergeCell ref="A167:M167"/>
  </mergeCells>
  <hyperlinks>
    <hyperlink ref="B83" r:id="rId1" tooltip="Download" display="https://www.trimo-group.com/files/downloads/Trimoterm Fireproof Panels Brochure.pdf" xr:uid="{E3194CB0-405C-4629-8D38-A98ABE7FC7D7}"/>
    <hyperlink ref="B85" r:id="rId2" display="pack" xr:uid="{FDB12F4B-EF6D-4C2B-8E72-28B11D2273D8}"/>
    <hyperlink ref="B86" r:id="rId3" xr:uid="{D8D1C71B-3B51-41C6-9C21-872FAFB027D8}"/>
    <hyperlink ref="B82" r:id="rId4" xr:uid="{CB78DBC8-0D11-40C9-BE02-A8CE03094AB7}"/>
    <hyperlink ref="B81" r:id="rId5" tooltip="Download" display="https://www.trimo-group.com/files/downloads/Trimoterm Technical Specification.pdf" xr:uid="{956196A6-4A3F-4228-9F5E-180DACEDB7FA}"/>
  </hyperlinks>
  <pageMargins left="0.39370078740157483" right="0.39370078740157483" top="0.39370078740157483" bottom="0.39370078740157483" header="0.31496062992125984" footer="0.31496062992125984"/>
  <pageSetup paperSize="9" orientation="landscape"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4E15-6FBA-4165-B623-F24646302472}">
  <dimension ref="A1:C5"/>
  <sheetViews>
    <sheetView workbookViewId="0">
      <selection activeCell="H13" sqref="H13"/>
    </sheetView>
  </sheetViews>
  <sheetFormatPr defaultRowHeight="15" x14ac:dyDescent="0.25"/>
  <cols>
    <col min="1" max="1" width="9" style="24"/>
    <col min="2" max="2" width="10.5" style="25" customWidth="1"/>
    <col min="3" max="3" width="65" style="24" customWidth="1"/>
  </cols>
  <sheetData>
    <row r="1" spans="1:3" x14ac:dyDescent="0.25">
      <c r="A1" s="24" t="s">
        <v>79</v>
      </c>
      <c r="B1" s="25" t="s">
        <v>81</v>
      </c>
      <c r="C1" s="24" t="s">
        <v>80</v>
      </c>
    </row>
    <row r="2" spans="1:3" x14ac:dyDescent="0.25">
      <c r="A2" s="24" t="s">
        <v>82</v>
      </c>
      <c r="B2" s="26">
        <v>45323</v>
      </c>
      <c r="C2" s="24" t="s">
        <v>91</v>
      </c>
    </row>
    <row r="3" spans="1:3" x14ac:dyDescent="0.25">
      <c r="A3" s="101" t="s">
        <v>109</v>
      </c>
      <c r="B3" s="26">
        <v>45573</v>
      </c>
      <c r="C3" s="24" t="s">
        <v>110</v>
      </c>
    </row>
    <row r="4" spans="1:3" ht="30" x14ac:dyDescent="0.2">
      <c r="A4" s="109" t="s">
        <v>122</v>
      </c>
      <c r="B4" s="110">
        <v>45831</v>
      </c>
      <c r="C4" s="111" t="s">
        <v>169</v>
      </c>
    </row>
    <row r="5" spans="1:3" x14ac:dyDescent="0.25">
      <c r="A5" s="27"/>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R62"/>
  <sheetViews>
    <sheetView showGridLines="0" zoomScaleNormal="100" zoomScaleSheetLayoutView="70" workbookViewId="0">
      <selection activeCell="A6" sqref="A6"/>
    </sheetView>
  </sheetViews>
  <sheetFormatPr defaultRowHeight="14.25" x14ac:dyDescent="0.2"/>
  <cols>
    <col min="1" max="1" width="17.625" style="63" customWidth="1"/>
    <col min="2" max="2" width="14.625" style="63" customWidth="1"/>
    <col min="3" max="6" width="10.625" style="63" customWidth="1"/>
    <col min="7" max="7" width="11.5" style="63" customWidth="1"/>
    <col min="8" max="8" width="10.75" style="63" customWidth="1"/>
    <col min="9" max="9" width="10.625" style="63" customWidth="1"/>
    <col min="10" max="11" width="12.625" style="63" customWidth="1"/>
    <col min="12" max="13" width="10.625" style="63" customWidth="1"/>
    <col min="14" max="15" width="12.625" style="63" customWidth="1"/>
    <col min="16" max="16" width="10.625" style="63" customWidth="1"/>
    <col min="17" max="17" width="24.625" style="63" customWidth="1"/>
    <col min="18" max="18" width="10.625" style="63" customWidth="1"/>
    <col min="19" max="16384" width="9" style="63"/>
  </cols>
  <sheetData>
    <row r="1" spans="1:15" s="48" customFormat="1" ht="15.75" x14ac:dyDescent="0.25">
      <c r="B1" s="49"/>
      <c r="C1" s="50" t="s">
        <v>92</v>
      </c>
    </row>
    <row r="2" spans="1:15" s="48" customFormat="1" ht="26.25" x14ac:dyDescent="0.4">
      <c r="A2" s="51"/>
      <c r="B2" s="49"/>
      <c r="C2" s="52" t="s">
        <v>98</v>
      </c>
    </row>
    <row r="3" spans="1:15" s="48" customFormat="1" ht="15.75" x14ac:dyDescent="0.25">
      <c r="A3" s="51"/>
      <c r="B3" s="49"/>
      <c r="C3" s="53" t="s">
        <v>79</v>
      </c>
      <c r="D3" s="54" t="str" cm="1">
        <f t="array" ref="D3">LOOKUP(2,1/(Updates!A:A&lt;&gt;""),Updates!A:A)</f>
        <v>1.2</v>
      </c>
      <c r="E3" s="30" t="s">
        <v>108</v>
      </c>
      <c r="G3" s="51"/>
    </row>
    <row r="4" spans="1:15" s="48" customFormat="1" x14ac:dyDescent="0.2"/>
    <row r="5" spans="1:15" ht="15" x14ac:dyDescent="0.25">
      <c r="A5" s="89" t="s">
        <v>34</v>
      </c>
      <c r="B5" s="67"/>
      <c r="C5" s="32"/>
    </row>
    <row r="6" spans="1:15" ht="15" x14ac:dyDescent="0.25">
      <c r="A6" s="89" t="s">
        <v>59</v>
      </c>
      <c r="B6" s="67"/>
      <c r="C6" s="32"/>
    </row>
    <row r="7" spans="1:15" ht="15" x14ac:dyDescent="0.25">
      <c r="A7" s="89" t="s">
        <v>33</v>
      </c>
      <c r="B7" s="67"/>
      <c r="C7" s="32"/>
    </row>
    <row r="8" spans="1:15" ht="15" x14ac:dyDescent="0.25">
      <c r="A8" s="89" t="s">
        <v>41</v>
      </c>
      <c r="B8" s="67"/>
      <c r="C8" s="32"/>
    </row>
    <row r="9" spans="1:15" ht="15" x14ac:dyDescent="0.25">
      <c r="A9" s="89" t="s">
        <v>42</v>
      </c>
      <c r="B9" s="67"/>
      <c r="C9" s="32"/>
    </row>
    <row r="12" spans="1:15" ht="15" x14ac:dyDescent="0.25">
      <c r="A12" s="89" t="s">
        <v>43</v>
      </c>
      <c r="B12" s="67"/>
      <c r="C12" s="32"/>
    </row>
    <row r="13" spans="1:15" ht="15" x14ac:dyDescent="0.25">
      <c r="A13" s="89" t="s">
        <v>39</v>
      </c>
      <c r="B13" s="67"/>
      <c r="C13" s="32"/>
    </row>
    <row r="14" spans="1:15" ht="15.75" x14ac:dyDescent="0.25">
      <c r="A14" s="89" t="s">
        <v>31</v>
      </c>
      <c r="B14" s="67"/>
      <c r="C14" s="32"/>
      <c r="O14" s="65"/>
    </row>
    <row r="17" spans="1:18" ht="15" x14ac:dyDescent="0.25">
      <c r="A17" s="89" t="s">
        <v>30</v>
      </c>
      <c r="B17" s="67"/>
      <c r="C17" s="32"/>
    </row>
    <row r="21" spans="1:18" s="48" customFormat="1" ht="15.75" customHeight="1" x14ac:dyDescent="0.2">
      <c r="A21" s="106" t="s">
        <v>36</v>
      </c>
      <c r="B21" s="106"/>
      <c r="C21" s="106"/>
      <c r="D21" s="106" t="s">
        <v>35</v>
      </c>
      <c r="E21" s="106"/>
      <c r="F21" s="106"/>
      <c r="G21" s="106" t="s">
        <v>10</v>
      </c>
      <c r="H21" s="106"/>
      <c r="I21" s="103" t="s">
        <v>67</v>
      </c>
      <c r="J21" s="104"/>
      <c r="K21" s="104"/>
      <c r="L21" s="105"/>
      <c r="M21" s="103" t="s">
        <v>68</v>
      </c>
      <c r="N21" s="104"/>
      <c r="O21" s="104"/>
      <c r="P21" s="105"/>
      <c r="Q21" s="47" t="s">
        <v>6</v>
      </c>
      <c r="R21" s="47" t="s">
        <v>37</v>
      </c>
    </row>
    <row r="22" spans="1:18" ht="3" customHeight="1" x14ac:dyDescent="0.25">
      <c r="A22" s="19"/>
      <c r="B22" s="19"/>
      <c r="C22" s="19"/>
      <c r="D22" s="19"/>
      <c r="E22" s="19"/>
      <c r="F22" s="19"/>
      <c r="G22" s="19"/>
      <c r="H22" s="19"/>
      <c r="I22" s="19"/>
      <c r="J22" s="19"/>
      <c r="K22" s="19"/>
      <c r="L22" s="19"/>
      <c r="M22" s="19"/>
      <c r="N22" s="19"/>
      <c r="O22" s="19"/>
      <c r="P22" s="19"/>
      <c r="Q22" s="19"/>
      <c r="R22" s="19"/>
    </row>
    <row r="23" spans="1:18" s="48" customFormat="1" ht="45" x14ac:dyDescent="0.2">
      <c r="A23" s="91" t="s">
        <v>4</v>
      </c>
      <c r="B23" s="92" t="s">
        <v>12</v>
      </c>
      <c r="C23" s="92" t="s">
        <v>17</v>
      </c>
      <c r="D23" s="92" t="s">
        <v>8</v>
      </c>
      <c r="E23" s="92" t="s">
        <v>15</v>
      </c>
      <c r="F23" s="92" t="s">
        <v>7</v>
      </c>
      <c r="G23" s="92" t="s">
        <v>10</v>
      </c>
      <c r="H23" s="92" t="s">
        <v>5</v>
      </c>
      <c r="I23" s="92" t="s">
        <v>69</v>
      </c>
      <c r="J23" s="92" t="s">
        <v>70</v>
      </c>
      <c r="K23" s="92" t="s">
        <v>71</v>
      </c>
      <c r="L23" s="92" t="s">
        <v>72</v>
      </c>
      <c r="M23" s="92" t="s">
        <v>73</v>
      </c>
      <c r="N23" s="92" t="s">
        <v>74</v>
      </c>
      <c r="O23" s="92" t="s">
        <v>75</v>
      </c>
      <c r="P23" s="92" t="s">
        <v>76</v>
      </c>
      <c r="Q23" s="92" t="s">
        <v>6</v>
      </c>
      <c r="R23" s="93" t="s">
        <v>93</v>
      </c>
    </row>
    <row r="24" spans="1:18" x14ac:dyDescent="0.2">
      <c r="A24" s="33"/>
      <c r="B24" s="5"/>
      <c r="C24" s="5"/>
      <c r="D24" s="6"/>
      <c r="E24" s="5"/>
      <c r="F24" s="7"/>
      <c r="G24" s="5" t="s">
        <v>66</v>
      </c>
      <c r="H24" s="5"/>
      <c r="I24" s="14"/>
      <c r="J24" s="5"/>
      <c r="K24" s="5"/>
      <c r="L24" s="5"/>
      <c r="M24" s="14"/>
      <c r="N24" s="5"/>
      <c r="O24" s="5"/>
      <c r="P24" s="5"/>
      <c r="Q24" s="8"/>
      <c r="R24" s="34">
        <f t="shared" ref="R24:R26" si="0">C24*D24/1000*F24/1000</f>
        <v>0</v>
      </c>
    </row>
    <row r="25" spans="1:18" x14ac:dyDescent="0.2">
      <c r="A25" s="33"/>
      <c r="B25" s="5"/>
      <c r="C25" s="5"/>
      <c r="D25" s="6"/>
      <c r="E25" s="5"/>
      <c r="F25" s="7"/>
      <c r="G25" s="5" t="s">
        <v>66</v>
      </c>
      <c r="H25" s="5"/>
      <c r="I25" s="14"/>
      <c r="J25" s="5"/>
      <c r="K25" s="5"/>
      <c r="L25" s="5"/>
      <c r="M25" s="14"/>
      <c r="N25" s="5"/>
      <c r="O25" s="5"/>
      <c r="P25" s="5"/>
      <c r="Q25" s="8"/>
      <c r="R25" s="34">
        <f t="shared" si="0"/>
        <v>0</v>
      </c>
    </row>
    <row r="26" spans="1:18" x14ac:dyDescent="0.2">
      <c r="A26" s="33"/>
      <c r="B26" s="5"/>
      <c r="C26" s="5"/>
      <c r="D26" s="6"/>
      <c r="E26" s="5"/>
      <c r="F26" s="7"/>
      <c r="G26" s="5" t="s">
        <v>66</v>
      </c>
      <c r="H26" s="5"/>
      <c r="I26" s="14"/>
      <c r="J26" s="5"/>
      <c r="K26" s="5"/>
      <c r="L26" s="5"/>
      <c r="M26" s="14"/>
      <c r="N26" s="5"/>
      <c r="O26" s="5"/>
      <c r="P26" s="5"/>
      <c r="Q26" s="8"/>
      <c r="R26" s="34">
        <f t="shared" si="0"/>
        <v>0</v>
      </c>
    </row>
    <row r="27" spans="1:18" x14ac:dyDescent="0.2">
      <c r="A27" s="33"/>
      <c r="B27" s="5"/>
      <c r="C27" s="5"/>
      <c r="D27" s="6"/>
      <c r="E27" s="5"/>
      <c r="F27" s="7"/>
      <c r="G27" s="5" t="s">
        <v>66</v>
      </c>
      <c r="H27" s="5"/>
      <c r="I27" s="14"/>
      <c r="J27" s="5"/>
      <c r="K27" s="5"/>
      <c r="L27" s="5"/>
      <c r="M27" s="14"/>
      <c r="N27" s="5"/>
      <c r="O27" s="5"/>
      <c r="P27" s="5"/>
      <c r="Q27" s="8"/>
      <c r="R27" s="34">
        <f>C27*D27/1000*F27/1000</f>
        <v>0</v>
      </c>
    </row>
    <row r="28" spans="1:18" x14ac:dyDescent="0.2">
      <c r="A28" s="33"/>
      <c r="B28" s="5"/>
      <c r="C28" s="5"/>
      <c r="D28" s="6"/>
      <c r="E28" s="5"/>
      <c r="F28" s="7"/>
      <c r="G28" s="5" t="s">
        <v>66</v>
      </c>
      <c r="H28" s="5"/>
      <c r="I28" s="14"/>
      <c r="J28" s="5"/>
      <c r="K28" s="5"/>
      <c r="L28" s="5"/>
      <c r="M28" s="14"/>
      <c r="N28" s="5"/>
      <c r="O28" s="5"/>
      <c r="P28" s="5"/>
      <c r="Q28" s="8"/>
      <c r="R28" s="34">
        <f>C28*D28/1000*F28/1000</f>
        <v>0</v>
      </c>
    </row>
    <row r="29" spans="1:18" x14ac:dyDescent="0.2">
      <c r="A29" s="33"/>
      <c r="B29" s="5"/>
      <c r="C29" s="5"/>
      <c r="D29" s="6"/>
      <c r="E29" s="5"/>
      <c r="F29" s="7"/>
      <c r="G29" s="5" t="s">
        <v>66</v>
      </c>
      <c r="H29" s="5"/>
      <c r="I29" s="14"/>
      <c r="J29" s="5"/>
      <c r="K29" s="5"/>
      <c r="L29" s="5"/>
      <c r="M29" s="14"/>
      <c r="N29" s="5"/>
      <c r="O29" s="5"/>
      <c r="P29" s="5"/>
      <c r="Q29" s="8"/>
      <c r="R29" s="34">
        <f>C29*D29/1000*F29/1000</f>
        <v>0</v>
      </c>
    </row>
    <row r="30" spans="1:18" x14ac:dyDescent="0.2">
      <c r="A30" s="33"/>
      <c r="B30" s="5"/>
      <c r="C30" s="5"/>
      <c r="D30" s="6"/>
      <c r="E30" s="5"/>
      <c r="F30" s="7"/>
      <c r="G30" s="5" t="s">
        <v>66</v>
      </c>
      <c r="H30" s="5"/>
      <c r="I30" s="14"/>
      <c r="J30" s="5"/>
      <c r="K30" s="5"/>
      <c r="L30" s="5"/>
      <c r="M30" s="14"/>
      <c r="N30" s="5"/>
      <c r="O30" s="5"/>
      <c r="P30" s="5"/>
      <c r="Q30" s="8"/>
      <c r="R30" s="34">
        <f t="shared" ref="R30:R32" si="1">C30*D30/1000*F30/1000</f>
        <v>0</v>
      </c>
    </row>
    <row r="31" spans="1:18" x14ac:dyDescent="0.2">
      <c r="A31" s="33"/>
      <c r="B31" s="5"/>
      <c r="C31" s="5"/>
      <c r="D31" s="6"/>
      <c r="E31" s="5"/>
      <c r="F31" s="7"/>
      <c r="G31" s="5" t="s">
        <v>66</v>
      </c>
      <c r="H31" s="5"/>
      <c r="I31" s="14"/>
      <c r="J31" s="5"/>
      <c r="K31" s="5"/>
      <c r="L31" s="5"/>
      <c r="M31" s="14"/>
      <c r="N31" s="5"/>
      <c r="O31" s="5"/>
      <c r="P31" s="5"/>
      <c r="Q31" s="8"/>
      <c r="R31" s="34">
        <f t="shared" si="1"/>
        <v>0</v>
      </c>
    </row>
    <row r="32" spans="1:18" x14ac:dyDescent="0.2">
      <c r="A32" s="33"/>
      <c r="B32" s="5"/>
      <c r="C32" s="5"/>
      <c r="D32" s="6"/>
      <c r="E32" s="5"/>
      <c r="F32" s="7"/>
      <c r="G32" s="5" t="s">
        <v>66</v>
      </c>
      <c r="H32" s="5"/>
      <c r="I32" s="14"/>
      <c r="J32" s="5"/>
      <c r="K32" s="5"/>
      <c r="L32" s="5"/>
      <c r="M32" s="14"/>
      <c r="N32" s="5"/>
      <c r="O32" s="5"/>
      <c r="P32" s="5"/>
      <c r="Q32" s="8"/>
      <c r="R32" s="34">
        <f t="shared" si="1"/>
        <v>0</v>
      </c>
    </row>
    <row r="33" spans="1:18" x14ac:dyDescent="0.2">
      <c r="A33" s="35" t="s">
        <v>13</v>
      </c>
      <c r="B33" s="36" t="s">
        <v>1</v>
      </c>
      <c r="C33" s="36">
        <v>0</v>
      </c>
      <c r="D33" s="37">
        <v>5000</v>
      </c>
      <c r="E33" s="36">
        <v>150</v>
      </c>
      <c r="F33" s="38">
        <v>1000</v>
      </c>
      <c r="G33" s="36" t="s">
        <v>66</v>
      </c>
      <c r="H33" s="36" t="s">
        <v>9</v>
      </c>
      <c r="I33" s="39">
        <v>0.6</v>
      </c>
      <c r="J33" s="36" t="s">
        <v>77</v>
      </c>
      <c r="K33" s="36" t="s">
        <v>57</v>
      </c>
      <c r="L33" s="36" t="s">
        <v>16</v>
      </c>
      <c r="M33" s="39">
        <v>0.5</v>
      </c>
      <c r="N33" s="36" t="s">
        <v>77</v>
      </c>
      <c r="O33" s="36" t="s">
        <v>57</v>
      </c>
      <c r="P33" s="36" t="s">
        <v>56</v>
      </c>
      <c r="Q33" s="40" t="s">
        <v>11</v>
      </c>
      <c r="R33" s="41">
        <f>C33*D33/1000*F33/1000</f>
        <v>0</v>
      </c>
    </row>
    <row r="34" spans="1:18" x14ac:dyDescent="0.2">
      <c r="A34" s="42"/>
      <c r="B34" s="43"/>
      <c r="C34" s="43"/>
      <c r="D34" s="44"/>
      <c r="E34" s="43"/>
      <c r="F34" s="43"/>
      <c r="G34" s="43"/>
      <c r="H34" s="43"/>
      <c r="I34" s="43"/>
      <c r="J34" s="43"/>
      <c r="K34" s="43"/>
      <c r="L34" s="43"/>
      <c r="M34" s="43"/>
      <c r="N34" s="43"/>
      <c r="O34" s="43"/>
      <c r="P34" s="43"/>
      <c r="Q34" s="46" t="s">
        <v>0</v>
      </c>
      <c r="R34" s="45">
        <f>SUBTOTAL(109,Table1[Total
Q×L×M '[m2']])</f>
        <v>0</v>
      </c>
    </row>
    <row r="35" spans="1:18" x14ac:dyDescent="0.2">
      <c r="A35" s="68"/>
      <c r="C35" s="69"/>
      <c r="Q35" s="70"/>
      <c r="R35" s="71"/>
    </row>
    <row r="36" spans="1:18" ht="15" x14ac:dyDescent="0.25">
      <c r="A36" s="72" t="s">
        <v>99</v>
      </c>
      <c r="C36" s="69"/>
      <c r="Q36" s="70"/>
      <c r="R36" s="71"/>
    </row>
    <row r="37" spans="1:18" x14ac:dyDescent="0.2">
      <c r="A37" s="96" t="s">
        <v>100</v>
      </c>
      <c r="B37" s="97" t="s">
        <v>106</v>
      </c>
      <c r="C37" s="98"/>
      <c r="D37" s="99"/>
      <c r="E37" s="94"/>
      <c r="F37" s="99" t="s">
        <v>101</v>
      </c>
      <c r="Q37" s="70"/>
      <c r="R37" s="71"/>
    </row>
    <row r="38" spans="1:18" x14ac:dyDescent="0.2">
      <c r="A38" s="96" t="s">
        <v>102</v>
      </c>
      <c r="B38" s="97" t="s">
        <v>107</v>
      </c>
      <c r="C38" s="98"/>
      <c r="D38" s="99"/>
      <c r="E38" s="66"/>
      <c r="F38" s="100" t="s">
        <v>101</v>
      </c>
      <c r="G38" s="95" t="s">
        <v>105</v>
      </c>
      <c r="Q38" s="70"/>
      <c r="R38" s="71"/>
    </row>
    <row r="39" spans="1:18" x14ac:dyDescent="0.2">
      <c r="A39" s="68"/>
      <c r="C39" s="69"/>
      <c r="Q39" s="70"/>
      <c r="R39" s="71"/>
    </row>
    <row r="40" spans="1:18" x14ac:dyDescent="0.2">
      <c r="A40" s="68"/>
      <c r="C40" s="69"/>
      <c r="Q40" s="70"/>
      <c r="R40" s="71"/>
    </row>
    <row r="41" spans="1:18" ht="15" x14ac:dyDescent="0.25">
      <c r="A41" s="72" t="s">
        <v>62</v>
      </c>
    </row>
    <row r="42" spans="1:18" ht="14.25" customHeight="1" x14ac:dyDescent="0.25">
      <c r="A42" s="72"/>
    </row>
    <row r="43" spans="1:18" ht="14.25" customHeight="1" x14ac:dyDescent="0.25">
      <c r="A43" s="63" t="s">
        <v>63</v>
      </c>
      <c r="R43" s="73"/>
    </row>
    <row r="44" spans="1:18" ht="14.25" customHeight="1" x14ac:dyDescent="0.25">
      <c r="R44" s="73"/>
    </row>
    <row r="45" spans="1:18" ht="14.25" customHeight="1" x14ac:dyDescent="0.25">
      <c r="A45" s="63" t="s">
        <v>64</v>
      </c>
      <c r="R45" s="73"/>
    </row>
    <row r="46" spans="1:18" ht="14.25" customHeight="1" x14ac:dyDescent="0.25">
      <c r="A46" s="63" t="s">
        <v>65</v>
      </c>
      <c r="R46" s="73"/>
    </row>
    <row r="47" spans="1:18" ht="14.25" customHeight="1" x14ac:dyDescent="0.2"/>
    <row r="48" spans="1:18" ht="14.25" customHeight="1" x14ac:dyDescent="0.25">
      <c r="B48" s="66" t="s">
        <v>49</v>
      </c>
      <c r="C48" s="63" t="s">
        <v>48</v>
      </c>
      <c r="R48" s="73"/>
    </row>
    <row r="49" spans="1:18" ht="14.25" customHeight="1" x14ac:dyDescent="0.25">
      <c r="B49" s="8" t="s">
        <v>50</v>
      </c>
      <c r="C49" s="74" t="s">
        <v>53</v>
      </c>
      <c r="D49" s="74"/>
      <c r="E49" s="74"/>
      <c r="R49" s="73"/>
    </row>
    <row r="50" spans="1:18" ht="14.25" customHeight="1" x14ac:dyDescent="0.2">
      <c r="B50" s="75" t="s">
        <v>50</v>
      </c>
      <c r="C50" s="76" t="s">
        <v>55</v>
      </c>
      <c r="D50" s="76"/>
      <c r="E50" s="76"/>
    </row>
    <row r="51" spans="1:18" ht="14.25" customHeight="1" x14ac:dyDescent="0.2">
      <c r="B51" s="77" t="s">
        <v>50</v>
      </c>
      <c r="C51" s="78" t="s">
        <v>51</v>
      </c>
      <c r="D51" s="78"/>
      <c r="E51" s="78"/>
    </row>
    <row r="52" spans="1:18" ht="14.25" customHeight="1" x14ac:dyDescent="0.2">
      <c r="B52" s="79" t="s">
        <v>52</v>
      </c>
      <c r="C52" s="80" t="s">
        <v>54</v>
      </c>
      <c r="D52" s="80"/>
      <c r="E52" s="80"/>
    </row>
    <row r="53" spans="1:18" ht="14.25" customHeight="1" x14ac:dyDescent="0.2"/>
    <row r="55" spans="1:18" ht="15" x14ac:dyDescent="0.25">
      <c r="A55" s="64" t="s">
        <v>44</v>
      </c>
    </row>
    <row r="57" spans="1:18" x14ac:dyDescent="0.2">
      <c r="B57" s="81" t="s">
        <v>2</v>
      </c>
    </row>
    <row r="58" spans="1:18" x14ac:dyDescent="0.2">
      <c r="B58" s="81" t="s">
        <v>104</v>
      </c>
    </row>
    <row r="59" spans="1:18" x14ac:dyDescent="0.2">
      <c r="B59" s="81" t="s">
        <v>3</v>
      </c>
    </row>
    <row r="61" spans="1:18" x14ac:dyDescent="0.2">
      <c r="B61" s="81" t="s">
        <v>47</v>
      </c>
    </row>
    <row r="62" spans="1:18" x14ac:dyDescent="0.2">
      <c r="B62" s="81" t="s">
        <v>103</v>
      </c>
    </row>
  </sheetData>
  <sheetProtection sheet="1" objects="1" scenarios="1" insertRows="0" deleteRows="0"/>
  <dataConsolidate/>
  <mergeCells count="5">
    <mergeCell ref="M21:P21"/>
    <mergeCell ref="D21:F21"/>
    <mergeCell ref="G21:H21"/>
    <mergeCell ref="A21:C21"/>
    <mergeCell ref="I21:L21"/>
  </mergeCells>
  <phoneticPr fontId="4" type="noConversion"/>
  <conditionalFormatting sqref="A24:Q33">
    <cfRule type="expression" dxfId="213" priority="1">
      <formula>OR(A24="")</formula>
    </cfRule>
  </conditionalFormatting>
  <conditionalFormatting sqref="C24:C33">
    <cfRule type="cellIs" dxfId="212" priority="27" operator="lessThan">
      <formula>0</formula>
    </cfRule>
  </conditionalFormatting>
  <conditionalFormatting sqref="D24:D33">
    <cfRule type="cellIs" dxfId="211" priority="9" operator="lessThan">
      <formula>2000</formula>
    </cfRule>
    <cfRule type="cellIs" dxfId="210" priority="21" operator="notBetween">
      <formula>2000</formula>
      <formula>14000</formula>
    </cfRule>
  </conditionalFormatting>
  <conditionalFormatting sqref="E24:E33">
    <cfRule type="expression" dxfId="209" priority="22">
      <formula>OR(AND(H24="Power T",OR(E24=220)))</formula>
    </cfRule>
    <cfRule type="expression" dxfId="208" priority="25">
      <formula>OR(AND(H24="Power T",OR(E24=50)),AND(H24="Power S",OR(E24=220,E24=250)),AND(H24="Perform R",OR(E24=50,E24=220,E24=250)),AND(H24="Perform C",OR(E24=220,E24=250)))</formula>
    </cfRule>
    <cfRule type="expression" dxfId="207" priority="26">
      <formula>NOT(OR(E24=50,E24=60,E24=80,E24=100,E24=120,E24=133,E24=150,E24=172,E24=200,E24=220,E24=240,E24=250))</formula>
    </cfRule>
  </conditionalFormatting>
  <conditionalFormatting sqref="F24:F33">
    <cfRule type="cellIs" dxfId="206" priority="20" operator="notBetween">
      <formula>600</formula>
      <formula>1100</formula>
    </cfRule>
  </conditionalFormatting>
  <conditionalFormatting sqref="G24:G33">
    <cfRule type="expression" dxfId="205" priority="18">
      <formula>NOT(OR(G24="FTV HL",G24=""))</formula>
    </cfRule>
  </conditionalFormatting>
  <conditionalFormatting sqref="H24:H33">
    <cfRule type="expression" dxfId="204" priority="14">
      <formula>OR(AND(H24="Power T",OR(E24=220)))</formula>
    </cfRule>
    <cfRule type="expression" dxfId="203" priority="15">
      <formula>OR(AND(H24="Power T",OR(E24=50)),AND(H24="Power S",OR(E24=220,E24=250)),AND(H24="Perform R",OR(E24=50,E24=220,E24=250)),AND(H24="Perform C",OR(E24=220,E24=250)))</formula>
    </cfRule>
    <cfRule type="expression" dxfId="202" priority="16">
      <formula>NOT(OR(H24="Power T",H24="Power S",H24="Perform R",H24="Perform C"))</formula>
    </cfRule>
  </conditionalFormatting>
  <conditionalFormatting sqref="I24:I33">
    <cfRule type="expression" dxfId="201" priority="2">
      <formula>AND(L24="G",NOT(OR(I24=0.7,I24=0.75,I24=0.8)))</formula>
    </cfRule>
    <cfRule type="expression" dxfId="200" priority="5">
      <formula>OR(AND(J24="HPS 200",NOT(I24=0.55)),AND(NOT(J24="HPS 200"),I24=0.55))</formula>
    </cfRule>
  </conditionalFormatting>
  <conditionalFormatting sqref="J24:J33">
    <cfRule type="expression" dxfId="198" priority="4">
      <formula>OR(AND(J24="HPS 200",NOT(I24=0.55)),AND(NOT(J24="HPS 200"),I24=0.55))</formula>
    </cfRule>
    <cfRule type="expression" dxfId="197" priority="13">
      <formula>NOT(OR(J24="SP 25",J24="SP 25",J24="PVDF 25",J24="PVDF 35",J24="PUR 50",J24="PVCF 150",J24="HPS 200",J24="PRISMA",J24="PRISMA ELEMENTS",J24="Inox 304",J24="Inox 316L",J24="Inox 316"))</formula>
    </cfRule>
  </conditionalFormatting>
  <conditionalFormatting sqref="L24:L33">
    <cfRule type="expression" dxfId="196" priority="3">
      <formula>AND(L24="G",NOT(OR(I24=0.7,I24=0.75,I24=0.8)))</formula>
    </cfRule>
    <cfRule type="expression" dxfId="195" priority="12">
      <formula>NOT(OR(L24="S",L24="V",L24="V2",L24="G",L24="M",L24="M3",L24="M8"))</formula>
    </cfRule>
  </conditionalFormatting>
  <conditionalFormatting sqref="N24:N33">
    <cfRule type="expression" dxfId="193" priority="8">
      <formula>NOT(OR(N24="SP 25",N24="SP 25",N24="PVDF 25",N24="PVDF 35",N24="PUR 50",N24="PVCF 150",N24="HPS 200",N24="PRISMA",N24="PRISMA ELEMENTS",N24="Inox 304",N24="Inox 316L",N24="Inox 316"))</formula>
    </cfRule>
  </conditionalFormatting>
  <conditionalFormatting sqref="P24:P33">
    <cfRule type="expression" dxfId="192" priority="11">
      <formula>NOT(OR(P24="S",P24="V",P24="V2",P24="G",P24="M2"))</formula>
    </cfRule>
  </conditionalFormatting>
  <dataValidations count="9">
    <dataValidation type="list" allowBlank="1" sqref="E24:E33" xr:uid="{FEF8DC4D-41AA-488B-9905-30C522186B61}">
      <formula1>"50,60,80,100,120,133,150,172,200,220,240,250"</formula1>
    </dataValidation>
    <dataValidation type="whole" errorStyle="information" allowBlank="1" errorTitle="Wrong length" error="Insert length (whole number)_x000a_2000 to 14000 mm" sqref="D24:D33"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33" xr:uid="{DF9033AC-78D8-43B1-8D5E-6AC924A57292}">
      <formula1>600</formula1>
      <formula2>1100</formula2>
    </dataValidation>
    <dataValidation type="list" allowBlank="1" sqref="H24:H33" xr:uid="{76217EF6-9B24-4A55-A2D2-FC8B89701E65}">
      <formula1>"Power T,Power S,Perform R,Perform C"</formula1>
    </dataValidation>
    <dataValidation type="list" allowBlank="1" sqref="L24:L33" xr:uid="{A077B575-636F-40C7-9C66-980D2547CD72}">
      <formula1>"S,V,V2,G,M,M3,M8"</formula1>
    </dataValidation>
    <dataValidation type="list" allowBlank="1" sqref="P24:P33" xr:uid="{69EBF4DB-CADE-4400-9147-945D440951D6}">
      <formula1>"S,V,V2,G,M2"</formula1>
    </dataValidation>
    <dataValidation type="whole" operator="greaterThanOrEqual" allowBlank="1" sqref="C24:C33" xr:uid="{07D0D75C-8CBD-4254-880A-84BC072B11D3}">
      <formula1>0</formula1>
    </dataValidation>
    <dataValidation type="list" allowBlank="1" sqref="J24:J33 N24:N33" xr:uid="{0863725A-42FB-4EA6-BF00-685BDE68D5F4}">
      <formula1>"SP 25,SP 25,PVDF 25,PVDF 35,PUR 50,PVCF 150,HPS 200,PRISMA,PRISMA ELEMENTS,Inox 304,Inox 316L,Inox 316"</formula1>
    </dataValidation>
    <dataValidation type="list" allowBlank="1" sqref="G24:G33" xr:uid="{7EFE58AF-62E3-4BFF-B13D-44B1A9A6EC13}">
      <formula1>"FTV HL"</formula1>
    </dataValidation>
  </dataValidations>
  <hyperlinks>
    <hyperlink ref="B59" r:id="rId1" tooltip="Download" display="https://www.trimo-group.com/files/downloads/Trimoterm Fireproof Panels Brochure.pdf" xr:uid="{B9683FCD-C01C-471C-9B8B-00BD6C9E0850}"/>
    <hyperlink ref="B61" r:id="rId2" display="pack" xr:uid="{441B2DDC-B760-4AEE-BE85-93E2894B0BD1}"/>
    <hyperlink ref="B62" r:id="rId3" xr:uid="{9B6DA4B9-602E-4A4C-A706-1D930F9D10FC}"/>
    <hyperlink ref="B58" r:id="rId4" xr:uid="{9C85344B-AE5C-40CA-A27A-5486D560D5D5}"/>
    <hyperlink ref="B57" r:id="rId5" tooltip="Download" display="https://www.trimo-group.com/files/downloads/Trimoterm Technical Specification.pdf" xr:uid="{7E9FBEE4-CC85-4DD1-9DC7-45905ECD142C}"/>
  </hyperlinks>
  <pageMargins left="0.39370078740157483" right="0.39370078740157483" top="0.39370078740157483" bottom="0.39370078740157483" header="0.31496062992125984" footer="0.31496062992125984"/>
  <pageSetup paperSize="9" scale="56" pageOrder="overThenDown" orientation="landscape" r:id="rId6"/>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6" id="{00000000-000E-0000-0100-000006000000}">
            <xm:f>COUNTIF(List_Values!$A$2:$A$11,I24)=0</xm:f>
            <x14:dxf>
              <fill>
                <patternFill patternType="solid">
                  <bgColor rgb="FFFFC7CE"/>
                </patternFill>
              </fill>
            </x14:dxf>
          </x14:cfRule>
          <xm:sqref>I24:I33</xm:sqref>
        </x14:conditionalFormatting>
        <x14:conditionalFormatting xmlns:xm="http://schemas.microsoft.com/office/excel/2006/main">
          <x14:cfRule type="expression" priority="7" id="{00000000-000E-0000-0100-000007000000}">
            <xm:f>COUNTIF(List_Values!$B$2:$B$11,M24)=0</xm:f>
            <x14:dxf>
              <fill>
                <patternFill patternType="solid">
                  <bgColor rgb="FFFFC7CE"/>
                </patternFill>
              </fill>
            </x14:dxf>
          </x14:cfRule>
          <xm:sqref>M24:M33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EACDF0AC-02FA-458D-BE1F-D672031E2AE4}">
          <x14:formula1>
            <xm:f>List_Values!$A$2:$A$9</xm:f>
          </x14:formula1>
          <xm:sqref>I24:I33</xm:sqref>
        </x14:dataValidation>
        <x14:dataValidation type="list" allowBlank="1" xr:uid="{20E866F2-C391-4FB3-A2FA-44B89C75796B}">
          <x14:formula1>
            <xm:f>List_Values!$B$2:$B$11</xm:f>
          </x14:formula1>
          <xm:sqref>M24:M33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
  <dimension ref="A1:U74"/>
  <sheetViews>
    <sheetView showGridLines="0" zoomScaleNormal="100" zoomScaleSheetLayoutView="70" workbookViewId="0">
      <selection activeCell="K6" sqref="K6"/>
    </sheetView>
  </sheetViews>
  <sheetFormatPr defaultRowHeight="14.25" x14ac:dyDescent="0.2"/>
  <cols>
    <col min="1" max="1" width="17.625" style="63" customWidth="1"/>
    <col min="2" max="2" width="14.625" style="63" customWidth="1"/>
    <col min="3" max="9" width="10.625" style="63" customWidth="1"/>
    <col min="10" max="10" width="12" style="63" customWidth="1"/>
    <col min="11" max="11" width="11.375" style="63" customWidth="1"/>
    <col min="12" max="12" width="10.625" style="63" customWidth="1"/>
    <col min="13" max="14" width="12.625" style="63" customWidth="1"/>
    <col min="15" max="16" width="10.625" style="63" customWidth="1"/>
    <col min="17" max="18" width="12.625" style="63" customWidth="1"/>
    <col min="19" max="19" width="10.625" style="63" customWidth="1"/>
    <col min="20" max="20" width="24.625" style="63" customWidth="1"/>
    <col min="21" max="21" width="10.625" style="63" customWidth="1"/>
    <col min="22" max="16384" width="9" style="63"/>
  </cols>
  <sheetData>
    <row r="1" spans="1:16" s="48" customFormat="1" ht="15.75" x14ac:dyDescent="0.25">
      <c r="B1" s="49"/>
      <c r="C1" s="50" t="s">
        <v>92</v>
      </c>
    </row>
    <row r="2" spans="1:16" s="48" customFormat="1" ht="26.25" x14ac:dyDescent="0.4">
      <c r="C2" s="52" t="s">
        <v>113</v>
      </c>
    </row>
    <row r="3" spans="1:16" s="48" customFormat="1" x14ac:dyDescent="0.2">
      <c r="C3" s="53" t="s">
        <v>79</v>
      </c>
      <c r="D3" s="54" t="str" cm="1">
        <f t="array" ref="D3">LOOKUP(2,1/(Updates!A:A&lt;&gt;""),Updates!A:A)</f>
        <v>1.2</v>
      </c>
      <c r="E3" s="30" t="s">
        <v>108</v>
      </c>
    </row>
    <row r="4" spans="1:16" s="48" customFormat="1" ht="15.75" x14ac:dyDescent="0.25">
      <c r="P4" s="51" t="s">
        <v>83</v>
      </c>
    </row>
    <row r="5" spans="1:16" ht="15" x14ac:dyDescent="0.25">
      <c r="A5" s="89" t="s">
        <v>34</v>
      </c>
      <c r="B5" s="31" t="str">
        <f>IF('FTV HL Panel'!B5=0,"",'FTV HL Panel'!B5)</f>
        <v/>
      </c>
      <c r="C5" s="32"/>
    </row>
    <row r="6" spans="1:16" ht="15" x14ac:dyDescent="0.25">
      <c r="A6" s="89" t="s">
        <v>59</v>
      </c>
      <c r="B6" s="31" t="str">
        <f>IF('FTV HL Panel'!B6=0,"",'FTV HL Panel'!B6)</f>
        <v/>
      </c>
      <c r="C6" s="32"/>
    </row>
    <row r="7" spans="1:16" ht="15" x14ac:dyDescent="0.25">
      <c r="A7" s="89" t="s">
        <v>33</v>
      </c>
      <c r="B7" s="31" t="str">
        <f>IF('FTV HL Panel'!B7=0,"",'FTV HL Panel'!B7)</f>
        <v/>
      </c>
      <c r="C7" s="32"/>
    </row>
    <row r="8" spans="1:16" ht="15" x14ac:dyDescent="0.25">
      <c r="A8" s="89" t="s">
        <v>41</v>
      </c>
      <c r="B8" s="31" t="str">
        <f>IF('FTV HL Panel'!B8=0,"",'FTV HL Panel'!B8)</f>
        <v/>
      </c>
      <c r="C8" s="32"/>
    </row>
    <row r="9" spans="1:16" ht="15" x14ac:dyDescent="0.25">
      <c r="A9" s="89" t="s">
        <v>42</v>
      </c>
      <c r="B9" s="31" t="str">
        <f>IF('FTV HL Panel'!B9=0,"",'FTV HL Panel'!B9)</f>
        <v/>
      </c>
      <c r="C9" s="32"/>
    </row>
    <row r="12" spans="1:16" ht="15" x14ac:dyDescent="0.25">
      <c r="A12" s="89" t="s">
        <v>43</v>
      </c>
      <c r="B12" s="31" t="str">
        <f>IF('FTV HL Panel'!B12=0,"",'FTV HL Panel'!B12)</f>
        <v/>
      </c>
      <c r="C12" s="32"/>
    </row>
    <row r="13" spans="1:16" ht="15" x14ac:dyDescent="0.25">
      <c r="A13" s="89" t="s">
        <v>39</v>
      </c>
      <c r="B13" s="31" t="str">
        <f>IF('FTV HL Panel'!B13=0,"",'FTV HL Panel'!B13)</f>
        <v/>
      </c>
      <c r="C13" s="32"/>
      <c r="M13" s="68"/>
    </row>
    <row r="14" spans="1:16" ht="15" x14ac:dyDescent="0.25">
      <c r="A14" s="89" t="s">
        <v>31</v>
      </c>
      <c r="B14" s="31" t="str">
        <f>IF('FTV HL Panel'!B14=0,"",'FTV HL Panel'!B14)</f>
        <v/>
      </c>
      <c r="C14" s="32"/>
    </row>
    <row r="17" spans="1:21" ht="15" x14ac:dyDescent="0.25">
      <c r="A17" s="89" t="s">
        <v>30</v>
      </c>
      <c r="B17" s="31" t="str">
        <f>IF('FTV HL Panel'!B17=0,"",'FTV HL Panel'!B17)</f>
        <v/>
      </c>
      <c r="C17" s="32"/>
    </row>
    <row r="21" spans="1:21" s="48" customFormat="1" ht="15.75" customHeight="1" x14ac:dyDescent="0.2">
      <c r="A21" s="103" t="s">
        <v>36</v>
      </c>
      <c r="B21" s="104"/>
      <c r="C21" s="105"/>
      <c r="D21" s="103" t="s">
        <v>38</v>
      </c>
      <c r="E21" s="104"/>
      <c r="F21" s="105"/>
      <c r="G21" s="103" t="s">
        <v>35</v>
      </c>
      <c r="H21" s="104"/>
      <c r="I21" s="105"/>
      <c r="J21" s="103" t="s">
        <v>10</v>
      </c>
      <c r="K21" s="105"/>
      <c r="L21" s="103" t="s">
        <v>67</v>
      </c>
      <c r="M21" s="104"/>
      <c r="N21" s="104"/>
      <c r="O21" s="105"/>
      <c r="P21" s="103" t="s">
        <v>68</v>
      </c>
      <c r="Q21" s="104"/>
      <c r="R21" s="104"/>
      <c r="S21" s="105"/>
      <c r="T21" s="47" t="s">
        <v>6</v>
      </c>
      <c r="U21" s="47" t="s">
        <v>37</v>
      </c>
    </row>
    <row r="22" spans="1:21" ht="3" customHeight="1" x14ac:dyDescent="0.25">
      <c r="A22" s="19"/>
      <c r="B22" s="19"/>
      <c r="C22" s="19"/>
      <c r="D22" s="19"/>
      <c r="E22" s="19"/>
      <c r="F22" s="19"/>
      <c r="G22" s="19"/>
      <c r="H22" s="19"/>
      <c r="I22" s="19"/>
      <c r="J22" s="19"/>
      <c r="K22" s="19"/>
      <c r="L22" s="19"/>
      <c r="M22" s="19"/>
      <c r="N22" s="19"/>
      <c r="O22" s="19"/>
      <c r="P22" s="19"/>
      <c r="Q22" s="19"/>
      <c r="R22" s="19"/>
      <c r="S22" s="19"/>
      <c r="T22" s="19"/>
      <c r="U22" s="19"/>
    </row>
    <row r="23" spans="1:21" s="48" customFormat="1" ht="45" x14ac:dyDescent="0.2">
      <c r="A23" s="91" t="s">
        <v>4</v>
      </c>
      <c r="B23" s="92" t="s">
        <v>12</v>
      </c>
      <c r="C23" s="92" t="s">
        <v>17</v>
      </c>
      <c r="D23" s="92" t="s">
        <v>19</v>
      </c>
      <c r="E23" s="92" t="s">
        <v>20</v>
      </c>
      <c r="F23" s="92" t="s">
        <v>25</v>
      </c>
      <c r="G23" s="92" t="s">
        <v>97</v>
      </c>
      <c r="H23" s="92" t="s">
        <v>15</v>
      </c>
      <c r="I23" s="92" t="s">
        <v>7</v>
      </c>
      <c r="J23" s="92" t="s">
        <v>10</v>
      </c>
      <c r="K23" s="92" t="s">
        <v>5</v>
      </c>
      <c r="L23" s="92" t="s">
        <v>69</v>
      </c>
      <c r="M23" s="92" t="s">
        <v>70</v>
      </c>
      <c r="N23" s="92" t="s">
        <v>71</v>
      </c>
      <c r="O23" s="92" t="s">
        <v>72</v>
      </c>
      <c r="P23" s="92" t="s">
        <v>73</v>
      </c>
      <c r="Q23" s="92" t="s">
        <v>74</v>
      </c>
      <c r="R23" s="92" t="s">
        <v>75</v>
      </c>
      <c r="S23" s="92" t="s">
        <v>76</v>
      </c>
      <c r="T23" s="92" t="s">
        <v>6</v>
      </c>
      <c r="U23" s="93" t="s">
        <v>93</v>
      </c>
    </row>
    <row r="24" spans="1:21" x14ac:dyDescent="0.2">
      <c r="A24" s="33"/>
      <c r="B24" s="5"/>
      <c r="C24" s="5"/>
      <c r="D24" s="6"/>
      <c r="E24" s="6"/>
      <c r="F24" s="6"/>
      <c r="G24" s="9">
        <f>D24+E24</f>
        <v>0</v>
      </c>
      <c r="H24" s="5"/>
      <c r="I24" s="7"/>
      <c r="J24" s="5" t="s">
        <v>66</v>
      </c>
      <c r="K24" s="5"/>
      <c r="L24" s="13"/>
      <c r="M24" s="5"/>
      <c r="N24" s="5"/>
      <c r="O24" s="5"/>
      <c r="P24" s="13"/>
      <c r="Q24" s="5"/>
      <c r="R24" s="5"/>
      <c r="S24" s="5"/>
      <c r="T24" s="8"/>
      <c r="U24" s="34">
        <f>C24*G24/1000*I24/1000</f>
        <v>0</v>
      </c>
    </row>
    <row r="25" spans="1:21" x14ac:dyDescent="0.2">
      <c r="A25" s="33"/>
      <c r="B25" s="5"/>
      <c r="C25" s="5"/>
      <c r="D25" s="6"/>
      <c r="E25" s="6"/>
      <c r="F25" s="6"/>
      <c r="G25" s="9">
        <f t="shared" ref="G25:G26" si="0">D25+E25</f>
        <v>0</v>
      </c>
      <c r="H25" s="5"/>
      <c r="I25" s="7"/>
      <c r="J25" s="5" t="s">
        <v>66</v>
      </c>
      <c r="K25" s="5"/>
      <c r="L25" s="14"/>
      <c r="M25" s="5"/>
      <c r="N25" s="5"/>
      <c r="O25" s="5"/>
      <c r="P25" s="14"/>
      <c r="Q25" s="5"/>
      <c r="R25" s="5"/>
      <c r="S25" s="5"/>
      <c r="T25" s="8"/>
      <c r="U25" s="34">
        <f>C25*G25/1000*I25/1000</f>
        <v>0</v>
      </c>
    </row>
    <row r="26" spans="1:21" x14ac:dyDescent="0.2">
      <c r="A26" s="33"/>
      <c r="B26" s="5"/>
      <c r="C26" s="5"/>
      <c r="D26" s="6"/>
      <c r="E26" s="6"/>
      <c r="F26" s="6"/>
      <c r="G26" s="9">
        <f t="shared" si="0"/>
        <v>0</v>
      </c>
      <c r="H26" s="5"/>
      <c r="I26" s="7"/>
      <c r="J26" s="5" t="s">
        <v>66</v>
      </c>
      <c r="K26" s="5"/>
      <c r="L26" s="14"/>
      <c r="M26" s="5"/>
      <c r="N26" s="5"/>
      <c r="O26" s="5"/>
      <c r="P26" s="14"/>
      <c r="Q26" s="5"/>
      <c r="R26" s="5"/>
      <c r="S26" s="5"/>
      <c r="T26" s="8"/>
      <c r="U26" s="34">
        <f>C26*G26/1000*I26/1000</f>
        <v>0</v>
      </c>
    </row>
    <row r="27" spans="1:21" x14ac:dyDescent="0.2">
      <c r="A27" s="33"/>
      <c r="B27" s="5"/>
      <c r="C27" s="5"/>
      <c r="D27" s="6"/>
      <c r="E27" s="6"/>
      <c r="F27" s="6"/>
      <c r="G27" s="9">
        <f>D27+E27</f>
        <v>0</v>
      </c>
      <c r="H27" s="5"/>
      <c r="I27" s="7"/>
      <c r="J27" s="5" t="s">
        <v>66</v>
      </c>
      <c r="K27" s="5"/>
      <c r="L27" s="14"/>
      <c r="M27" s="5"/>
      <c r="N27" s="5"/>
      <c r="O27" s="5"/>
      <c r="P27" s="14"/>
      <c r="Q27" s="5"/>
      <c r="R27" s="5"/>
      <c r="S27" s="5"/>
      <c r="T27" s="8"/>
      <c r="U27" s="34">
        <f>C27*G27/1000*I27/1000</f>
        <v>0</v>
      </c>
    </row>
    <row r="28" spans="1:21" x14ac:dyDescent="0.2">
      <c r="A28" s="33"/>
      <c r="B28" s="5"/>
      <c r="C28" s="5"/>
      <c r="D28" s="6"/>
      <c r="E28" s="6"/>
      <c r="F28" s="6"/>
      <c r="G28" s="9">
        <f t="shared" ref="G28:G32" si="1">D28+E28</f>
        <v>0</v>
      </c>
      <c r="H28" s="5"/>
      <c r="I28" s="7"/>
      <c r="J28" s="5" t="s">
        <v>66</v>
      </c>
      <c r="K28" s="5"/>
      <c r="L28" s="14"/>
      <c r="M28" s="5"/>
      <c r="N28" s="5"/>
      <c r="O28" s="5"/>
      <c r="P28" s="14"/>
      <c r="Q28" s="5"/>
      <c r="R28" s="5"/>
      <c r="S28" s="5"/>
      <c r="T28" s="8"/>
      <c r="U28" s="34">
        <f t="shared" ref="U28:U32" si="2">C28*G28/1000*I28/1000</f>
        <v>0</v>
      </c>
    </row>
    <row r="29" spans="1:21" x14ac:dyDescent="0.2">
      <c r="A29" s="33"/>
      <c r="B29" s="5"/>
      <c r="C29" s="5"/>
      <c r="D29" s="6"/>
      <c r="E29" s="6"/>
      <c r="F29" s="6"/>
      <c r="G29" s="9">
        <f t="shared" si="1"/>
        <v>0</v>
      </c>
      <c r="H29" s="5"/>
      <c r="I29" s="7"/>
      <c r="J29" s="5" t="s">
        <v>66</v>
      </c>
      <c r="K29" s="5"/>
      <c r="L29" s="14"/>
      <c r="M29" s="5"/>
      <c r="N29" s="5"/>
      <c r="O29" s="5"/>
      <c r="P29" s="14"/>
      <c r="Q29" s="5"/>
      <c r="R29" s="5"/>
      <c r="S29" s="5"/>
      <c r="T29" s="8"/>
      <c r="U29" s="34">
        <f t="shared" si="2"/>
        <v>0</v>
      </c>
    </row>
    <row r="30" spans="1:21" x14ac:dyDescent="0.2">
      <c r="A30" s="33"/>
      <c r="B30" s="5"/>
      <c r="C30" s="5"/>
      <c r="D30" s="6"/>
      <c r="E30" s="6"/>
      <c r="F30" s="6"/>
      <c r="G30" s="9">
        <f t="shared" si="1"/>
        <v>0</v>
      </c>
      <c r="H30" s="5"/>
      <c r="I30" s="7"/>
      <c r="J30" s="5" t="s">
        <v>66</v>
      </c>
      <c r="K30" s="5"/>
      <c r="L30" s="14"/>
      <c r="M30" s="5"/>
      <c r="N30" s="5"/>
      <c r="O30" s="5"/>
      <c r="P30" s="14"/>
      <c r="Q30" s="5"/>
      <c r="R30" s="5"/>
      <c r="S30" s="5"/>
      <c r="T30" s="8"/>
      <c r="U30" s="34">
        <f t="shared" si="2"/>
        <v>0</v>
      </c>
    </row>
    <row r="31" spans="1:21" x14ac:dyDescent="0.2">
      <c r="A31" s="33"/>
      <c r="B31" s="5"/>
      <c r="C31" s="5"/>
      <c r="D31" s="6"/>
      <c r="E31" s="6"/>
      <c r="F31" s="6"/>
      <c r="G31" s="9">
        <f t="shared" si="1"/>
        <v>0</v>
      </c>
      <c r="H31" s="5"/>
      <c r="I31" s="7"/>
      <c r="J31" s="5" t="s">
        <v>66</v>
      </c>
      <c r="K31" s="5"/>
      <c r="L31" s="14"/>
      <c r="M31" s="5"/>
      <c r="N31" s="5"/>
      <c r="O31" s="5"/>
      <c r="P31" s="14"/>
      <c r="Q31" s="5"/>
      <c r="R31" s="5"/>
      <c r="S31" s="5"/>
      <c r="T31" s="8"/>
      <c r="U31" s="34">
        <f t="shared" si="2"/>
        <v>0</v>
      </c>
    </row>
    <row r="32" spans="1:21" x14ac:dyDescent="0.2">
      <c r="A32" s="33"/>
      <c r="B32" s="5"/>
      <c r="C32" s="5"/>
      <c r="D32" s="6"/>
      <c r="E32" s="6"/>
      <c r="F32" s="6"/>
      <c r="G32" s="9">
        <f t="shared" si="1"/>
        <v>0</v>
      </c>
      <c r="H32" s="5"/>
      <c r="I32" s="7"/>
      <c r="J32" s="5" t="s">
        <v>66</v>
      </c>
      <c r="K32" s="5"/>
      <c r="L32" s="14"/>
      <c r="M32" s="5"/>
      <c r="N32" s="5"/>
      <c r="O32" s="5"/>
      <c r="P32" s="14"/>
      <c r="Q32" s="5"/>
      <c r="R32" s="5"/>
      <c r="S32" s="5"/>
      <c r="T32" s="8"/>
      <c r="U32" s="34">
        <f t="shared" si="2"/>
        <v>0</v>
      </c>
    </row>
    <row r="33" spans="1:21" x14ac:dyDescent="0.2">
      <c r="A33" s="35" t="s">
        <v>13</v>
      </c>
      <c r="B33" s="36" t="s">
        <v>1</v>
      </c>
      <c r="C33" s="36">
        <v>0</v>
      </c>
      <c r="D33" s="37">
        <v>1000</v>
      </c>
      <c r="E33" s="37">
        <v>1000</v>
      </c>
      <c r="F33" s="37">
        <v>90</v>
      </c>
      <c r="G33" s="55">
        <f>D33+E33</f>
        <v>2000</v>
      </c>
      <c r="H33" s="36">
        <v>150</v>
      </c>
      <c r="I33" s="38">
        <v>1000</v>
      </c>
      <c r="J33" s="36" t="s">
        <v>66</v>
      </c>
      <c r="K33" s="36" t="s">
        <v>9</v>
      </c>
      <c r="L33" s="56">
        <v>0.6</v>
      </c>
      <c r="M33" s="36" t="s">
        <v>77</v>
      </c>
      <c r="N33" s="36" t="s">
        <v>57</v>
      </c>
      <c r="O33" s="36" t="s">
        <v>16</v>
      </c>
      <c r="P33" s="56">
        <v>0.5</v>
      </c>
      <c r="Q33" s="36" t="s">
        <v>77</v>
      </c>
      <c r="R33" s="36" t="s">
        <v>57</v>
      </c>
      <c r="S33" s="36" t="s">
        <v>56</v>
      </c>
      <c r="T33" s="40" t="s">
        <v>11</v>
      </c>
      <c r="U33" s="41">
        <f>C33*G33/1000*I33/1000</f>
        <v>0</v>
      </c>
    </row>
    <row r="34" spans="1:21" x14ac:dyDescent="0.2">
      <c r="A34" s="57"/>
      <c r="B34" s="58"/>
      <c r="C34" s="58"/>
      <c r="D34" s="59"/>
      <c r="E34" s="59"/>
      <c r="F34" s="59"/>
      <c r="G34" s="60"/>
      <c r="H34" s="58"/>
      <c r="I34" s="58"/>
      <c r="J34" s="58"/>
      <c r="K34" s="58"/>
      <c r="L34" s="58"/>
      <c r="M34" s="58"/>
      <c r="N34" s="58"/>
      <c r="O34" s="58"/>
      <c r="P34" s="58"/>
      <c r="Q34" s="58"/>
      <c r="R34" s="58"/>
      <c r="S34" s="58"/>
      <c r="T34" s="62" t="s">
        <v>0</v>
      </c>
      <c r="U34" s="61">
        <f>SUBTOTAL(109,Table2[Total
Q×L×M '[m2']])</f>
        <v>0</v>
      </c>
    </row>
    <row r="35" spans="1:21" x14ac:dyDescent="0.2">
      <c r="A35" s="68"/>
      <c r="C35" s="69"/>
      <c r="T35" s="70"/>
      <c r="U35" s="71"/>
    </row>
    <row r="38" spans="1:21" ht="15" x14ac:dyDescent="0.25">
      <c r="A38" s="64" t="s">
        <v>62</v>
      </c>
    </row>
    <row r="39" spans="1:21" ht="14.25" customHeight="1" x14ac:dyDescent="0.2"/>
    <row r="40" spans="1:21" ht="14.25" customHeight="1" x14ac:dyDescent="0.25">
      <c r="A40" s="63" t="s">
        <v>63</v>
      </c>
      <c r="U40" s="73"/>
    </row>
    <row r="41" spans="1:21" ht="14.25" customHeight="1" x14ac:dyDescent="0.25">
      <c r="U41" s="73"/>
    </row>
    <row r="42" spans="1:21" ht="14.25" customHeight="1" x14ac:dyDescent="0.25">
      <c r="A42" s="63" t="s">
        <v>64</v>
      </c>
      <c r="U42" s="73"/>
    </row>
    <row r="43" spans="1:21" ht="14.25" customHeight="1" x14ac:dyDescent="0.25">
      <c r="A43" s="63" t="s">
        <v>65</v>
      </c>
      <c r="U43" s="73"/>
    </row>
    <row r="44" spans="1:21" ht="14.25" customHeight="1" x14ac:dyDescent="0.25">
      <c r="U44" s="73"/>
    </row>
    <row r="45" spans="1:21" ht="14.25" customHeight="1" x14ac:dyDescent="0.25">
      <c r="B45" s="66" t="s">
        <v>49</v>
      </c>
      <c r="C45" s="63" t="s">
        <v>48</v>
      </c>
      <c r="U45" s="73"/>
    </row>
    <row r="46" spans="1:21" ht="14.25" customHeight="1" x14ac:dyDescent="0.25">
      <c r="B46" s="8" t="s">
        <v>50</v>
      </c>
      <c r="C46" s="74" t="s">
        <v>53</v>
      </c>
      <c r="D46" s="74"/>
      <c r="E46" s="74"/>
      <c r="U46" s="73"/>
    </row>
    <row r="47" spans="1:21" ht="14.25" customHeight="1" x14ac:dyDescent="0.25">
      <c r="B47" s="75" t="s">
        <v>50</v>
      </c>
      <c r="C47" s="76" t="s">
        <v>55</v>
      </c>
      <c r="D47" s="76"/>
      <c r="E47" s="76"/>
      <c r="U47" s="73"/>
    </row>
    <row r="48" spans="1:21" ht="14.25" customHeight="1" x14ac:dyDescent="0.25">
      <c r="B48" s="77" t="s">
        <v>50</v>
      </c>
      <c r="C48" s="78" t="s">
        <v>51</v>
      </c>
      <c r="D48" s="78"/>
      <c r="E48" s="78"/>
      <c r="U48" s="73"/>
    </row>
    <row r="49" spans="1:21" ht="14.25" customHeight="1" x14ac:dyDescent="0.25">
      <c r="B49" s="79" t="s">
        <v>52</v>
      </c>
      <c r="C49" s="80" t="s">
        <v>54</v>
      </c>
      <c r="D49" s="80"/>
      <c r="E49" s="80"/>
      <c r="U49" s="73"/>
    </row>
    <row r="50" spans="1:21" ht="15" x14ac:dyDescent="0.25">
      <c r="U50" s="73"/>
    </row>
    <row r="51" spans="1:21" ht="15" x14ac:dyDescent="0.25">
      <c r="A51" s="64" t="s">
        <v>44</v>
      </c>
      <c r="U51" s="73"/>
    </row>
    <row r="53" spans="1:21" ht="15" x14ac:dyDescent="0.25">
      <c r="B53" s="81" t="s">
        <v>2</v>
      </c>
      <c r="U53" s="73"/>
    </row>
    <row r="54" spans="1:21" x14ac:dyDescent="0.2">
      <c r="B54" s="81" t="s">
        <v>104</v>
      </c>
    </row>
    <row r="55" spans="1:21" x14ac:dyDescent="0.2">
      <c r="B55" s="81" t="s">
        <v>3</v>
      </c>
    </row>
    <row r="57" spans="1:21" x14ac:dyDescent="0.2">
      <c r="B57" s="81" t="s">
        <v>47</v>
      </c>
    </row>
    <row r="58" spans="1:21" x14ac:dyDescent="0.2">
      <c r="B58" s="81" t="s">
        <v>103</v>
      </c>
    </row>
    <row r="59" spans="1:21" x14ac:dyDescent="0.2">
      <c r="B59" s="81"/>
    </row>
    <row r="60" spans="1:21" ht="15" x14ac:dyDescent="0.25">
      <c r="A60" s="82" t="s">
        <v>84</v>
      </c>
      <c r="B60" s="83"/>
      <c r="C60" s="83"/>
      <c r="D60" s="83"/>
      <c r="E60" s="83"/>
    </row>
    <row r="61" spans="1:21" x14ac:dyDescent="0.2">
      <c r="A61" s="83"/>
      <c r="B61" s="83"/>
      <c r="C61" s="83"/>
      <c r="D61" s="83"/>
      <c r="E61" s="83"/>
    </row>
    <row r="62" spans="1:21" x14ac:dyDescent="0.2">
      <c r="A62" s="83" t="s">
        <v>24</v>
      </c>
      <c r="C62" s="83"/>
      <c r="D62" s="83"/>
      <c r="E62" s="83"/>
      <c r="F62" s="83"/>
    </row>
    <row r="64" spans="1:21" x14ac:dyDescent="0.2">
      <c r="B64" s="84" t="s">
        <v>18</v>
      </c>
      <c r="C64" s="84" t="s">
        <v>19</v>
      </c>
      <c r="D64" s="84" t="s">
        <v>20</v>
      </c>
      <c r="E64" s="84" t="s">
        <v>26</v>
      </c>
      <c r="F64" s="83"/>
    </row>
    <row r="65" spans="2:5" x14ac:dyDescent="0.2">
      <c r="B65" s="85">
        <v>150</v>
      </c>
      <c r="C65" s="85">
        <v>1000</v>
      </c>
      <c r="D65" s="85">
        <v>1000</v>
      </c>
      <c r="E65" s="9">
        <f t="shared" ref="E65" si="3">C65+D65</f>
        <v>2000</v>
      </c>
    </row>
    <row r="66" spans="2:5" x14ac:dyDescent="0.2">
      <c r="B66" s="86" t="s">
        <v>21</v>
      </c>
      <c r="C66" s="86">
        <f>$B$65+150</f>
        <v>300</v>
      </c>
      <c r="D66" s="86">
        <f>$B$65+150</f>
        <v>300</v>
      </c>
      <c r="E66" s="86">
        <f>C66+D66</f>
        <v>600</v>
      </c>
    </row>
    <row r="67" spans="2:5" x14ac:dyDescent="0.2">
      <c r="B67" s="86" t="s">
        <v>22</v>
      </c>
      <c r="C67" s="86">
        <v>1000</v>
      </c>
      <c r="D67" s="86">
        <v>2000</v>
      </c>
      <c r="E67" s="86">
        <f t="shared" ref="E67:E68" si="4">C67+D67</f>
        <v>3000</v>
      </c>
    </row>
    <row r="68" spans="2:5" x14ac:dyDescent="0.2">
      <c r="B68" s="86" t="s">
        <v>22</v>
      </c>
      <c r="C68" s="86">
        <v>2000</v>
      </c>
      <c r="D68" s="86">
        <v>1000</v>
      </c>
      <c r="E68" s="86">
        <f t="shared" si="4"/>
        <v>3000</v>
      </c>
    </row>
    <row r="69" spans="2:5" x14ac:dyDescent="0.2">
      <c r="C69" s="87">
        <f>C66</f>
        <v>300</v>
      </c>
      <c r="D69" s="87">
        <f>D66</f>
        <v>300</v>
      </c>
      <c r="E69" s="87">
        <f t="shared" ref="E69:E74" si="5">C69+D69</f>
        <v>600</v>
      </c>
    </row>
    <row r="70" spans="2:5" x14ac:dyDescent="0.2">
      <c r="C70" s="87">
        <f>C66</f>
        <v>300</v>
      </c>
      <c r="D70" s="87">
        <f>IF(3000-C70&gt;=2000,2000,3000-C70)</f>
        <v>2000</v>
      </c>
      <c r="E70" s="87">
        <f t="shared" si="5"/>
        <v>2300</v>
      </c>
    </row>
    <row r="71" spans="2:5" x14ac:dyDescent="0.2">
      <c r="C71" s="87">
        <f>C67</f>
        <v>1000</v>
      </c>
      <c r="D71" s="87">
        <f>IF(3000-C71&gt;=2000,2000,3000-C71)</f>
        <v>2000</v>
      </c>
      <c r="E71" s="87">
        <f t="shared" si="5"/>
        <v>3000</v>
      </c>
    </row>
    <row r="72" spans="2:5" x14ac:dyDescent="0.2">
      <c r="C72" s="87">
        <f>C68</f>
        <v>2000</v>
      </c>
      <c r="D72" s="87">
        <f>IF(3000-C72&gt;=2000,2000,3000-C72)</f>
        <v>1000</v>
      </c>
      <c r="E72" s="87">
        <f t="shared" si="5"/>
        <v>3000</v>
      </c>
    </row>
    <row r="73" spans="2:5" x14ac:dyDescent="0.2">
      <c r="C73" s="87">
        <f>D70</f>
        <v>2000</v>
      </c>
      <c r="D73" s="87">
        <f>D66</f>
        <v>300</v>
      </c>
      <c r="E73" s="87">
        <f t="shared" si="5"/>
        <v>2300</v>
      </c>
    </row>
    <row r="74" spans="2:5" x14ac:dyDescent="0.2">
      <c r="C74" s="87">
        <f>C66</f>
        <v>300</v>
      </c>
      <c r="D74" s="87">
        <f>D66</f>
        <v>300</v>
      </c>
      <c r="E74" s="87">
        <f t="shared" si="5"/>
        <v>600</v>
      </c>
    </row>
  </sheetData>
  <sheetProtection sheet="1" objects="1" scenarios="1" insertRows="0" deleteRows="0"/>
  <dataConsolidate/>
  <mergeCells count="6">
    <mergeCell ref="P21:S21"/>
    <mergeCell ref="A21:C21"/>
    <mergeCell ref="G21:I21"/>
    <mergeCell ref="J21:K21"/>
    <mergeCell ref="L21:O21"/>
    <mergeCell ref="D21:F21"/>
  </mergeCells>
  <phoneticPr fontId="4" type="noConversion"/>
  <conditionalFormatting sqref="A24:T33">
    <cfRule type="expression" dxfId="191" priority="1">
      <formula>OR(A24="")</formula>
    </cfRule>
  </conditionalFormatting>
  <conditionalFormatting sqref="B65">
    <cfRule type="expression" dxfId="190" priority="45">
      <formula>NOT(OR(B65=50,B65=60,B65=80,B65=100,B65=120,B65=133,B65=150,B65=172,B65=200,B65=220,B65=240,B65=250))</formula>
    </cfRule>
  </conditionalFormatting>
  <conditionalFormatting sqref="C24:C33">
    <cfRule type="cellIs" dxfId="189" priority="40" operator="lessThan">
      <formula>0</formula>
    </cfRule>
  </conditionalFormatting>
  <conditionalFormatting sqref="C65">
    <cfRule type="expression" dxfId="188" priority="44">
      <formula>NOT(AND(C65&gt;=B65+150,C65&lt;=2000,C65&lt;=3000-D65))</formula>
    </cfRule>
  </conditionalFormatting>
  <conditionalFormatting sqref="D24:D33">
    <cfRule type="expression" dxfId="187" priority="47">
      <formula>NOT(AND(D24&gt;=H24+150,D24&lt;=2000,D24&lt;=3000-E24))</formula>
    </cfRule>
  </conditionalFormatting>
  <conditionalFormatting sqref="D65">
    <cfRule type="expression" dxfId="186" priority="43">
      <formula>NOT(AND(D65&gt;=B65+150,D65&lt;=2000,D65&lt;=3000-C65))</formula>
    </cfRule>
  </conditionalFormatting>
  <conditionalFormatting sqref="E24:E33">
    <cfRule type="expression" dxfId="185" priority="46">
      <formula>NOT(AND(E24&gt;=H24+150,E24&lt;=2000,E24&lt;=3000-D24))</formula>
    </cfRule>
  </conditionalFormatting>
  <conditionalFormatting sqref="E65">
    <cfRule type="expression" dxfId="184" priority="42">
      <formula>NOT(AND(E65&gt;=2*(B65+150),E65&lt;=3000))</formula>
    </cfRule>
  </conditionalFormatting>
  <conditionalFormatting sqref="F24:F33">
    <cfRule type="cellIs" dxfId="183" priority="41" operator="notBetween">
      <formula>75</formula>
      <formula>175</formula>
    </cfRule>
  </conditionalFormatting>
  <conditionalFormatting sqref="G24:G33">
    <cfRule type="expression" dxfId="182" priority="52">
      <formula>NOT(OR(AND(G24&gt;=2*(H24+150),G24&lt;=3000,D24&gt;0,E24&gt;0),G24=0))</formula>
    </cfRule>
  </conditionalFormatting>
  <conditionalFormatting sqref="H24:H33">
    <cfRule type="expression" dxfId="181" priority="6">
      <formula>AND(OR(D24&gt;0,E24&gt;0),H24=0)</formula>
    </cfRule>
    <cfRule type="expression" dxfId="180" priority="33">
      <formula>OR(AND(K24="Power T",OR(H24=220)))</formula>
    </cfRule>
    <cfRule type="expression" dxfId="179" priority="34">
      <formula>OR(AND(K24="Power T",OR(H24=50)),AND(K24="Power S",OR(H24=220,H24=250)),AND(K24="Perform R",OR(H24=50,H24=220,H24=250)),AND(K24="Perform C",OR(H24=220,H24=250)))</formula>
    </cfRule>
    <cfRule type="expression" dxfId="178" priority="35">
      <formula>NOT(OR(H24=50,H24=60,H24=80,H24=100,H24=120,H24=133,H24=150,H24=172,H24=200,H24=220,H24=240,H24=250))</formula>
    </cfRule>
  </conditionalFormatting>
  <conditionalFormatting sqref="I24:I33">
    <cfRule type="cellIs" dxfId="177" priority="51" operator="notBetween">
      <formula>600</formula>
      <formula>1100</formula>
    </cfRule>
  </conditionalFormatting>
  <conditionalFormatting sqref="J24:J33">
    <cfRule type="expression" dxfId="176" priority="32">
      <formula>NOT(OR(J24="FTV HL",J24=""))</formula>
    </cfRule>
  </conditionalFormatting>
  <conditionalFormatting sqref="K24:K33">
    <cfRule type="expression" dxfId="175" priority="29">
      <formula>OR(AND(K24="Power T",OR(H24=220)))</formula>
    </cfRule>
    <cfRule type="expression" dxfId="174" priority="30">
      <formula>OR(AND(K24="Power T",OR(H24=50)),AND(K24="Power S",OR(H24=220,H24=250)),AND(K24="Perform R",OR(H24=50,H24=220,H24=250)),AND(K24="Perform C",OR(H24=220,H24=250)))</formula>
    </cfRule>
    <cfRule type="expression" dxfId="173" priority="31">
      <formula>NOT(OR(K24="Power T",K24="Power S",K24="Perform R",K24="Perform C"))</formula>
    </cfRule>
  </conditionalFormatting>
  <conditionalFormatting sqref="L24:L33">
    <cfRule type="expression" dxfId="172" priority="2">
      <formula>AND(O24="G",NOT(OR(L24=0.7,L24=0.75,L24=0.8)))</formula>
    </cfRule>
    <cfRule type="expression" dxfId="171" priority="7">
      <formula>OR(AND(M24="HPS 200",NOT(L24=0.55)),AND(NOT(M24="HPS 200"),L24=0.55))</formula>
    </cfRule>
  </conditionalFormatting>
  <conditionalFormatting sqref="M24:M33">
    <cfRule type="expression" dxfId="169" priority="4">
      <formula>OR(AND(M24="HPS 200",NOT(L24=0.55)),AND(NOT(M24="HPS 200"),L24=0.55))</formula>
    </cfRule>
    <cfRule type="expression" dxfId="168" priority="39">
      <formula>NOT(OR(M24="SP 25",M24="SP 25",M24="PVDF 25",M24="PVDF 35",M24="PUR 50",M24="PVCF 150",M24="HPS 200",M24="PRISMA",M24="PRISMA ELEMENTS",M24="Inox 304",M24="Inox 316L",M24="Inox 316"))</formula>
    </cfRule>
  </conditionalFormatting>
  <conditionalFormatting sqref="O24:O33">
    <cfRule type="expression" dxfId="167" priority="3">
      <formula>AND(O24="G",NOT(OR(L24=0.7,L24=0.75,L24=0.8)))</formula>
    </cfRule>
    <cfRule type="expression" dxfId="166" priority="49">
      <formula>NOT(OR(O24="S",O24="V",O24="V2",O24="G",O24="M",O24="M3",O24="M8"))</formula>
    </cfRule>
  </conditionalFormatting>
  <conditionalFormatting sqref="Q24:Q33">
    <cfRule type="expression" dxfId="164" priority="37">
      <formula>NOT(OR(Q24="SP 25",Q24="SP 25",Q24="PVDF 25",Q24="PVDF 35",Q24="PUR 50",Q24="PVCF 150",Q24="HPS 200",Q24="PRISMA",Q24="PRISMA ELEMENTS",Q24="Inox 304",Q24="Inox 316L",Q24="Inox 316"))</formula>
    </cfRule>
  </conditionalFormatting>
  <conditionalFormatting sqref="S24:S33">
    <cfRule type="expression" dxfId="163" priority="48">
      <formula>NOT(OR(S24="S",S24="V",S24="V2",S24="G",S24="M2"))</formula>
    </cfRule>
  </conditionalFormatting>
  <dataValidations count="12">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1100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 HL"</formula1>
    </dataValidation>
    <dataValidation type="custom" allowBlank="1" sqref="D24:D33" xr:uid="{87C9657D-A158-4F24-86A9-B938966AC91B}">
      <formula1>AND(D24&gt;=H24+150,D24&lt;=2000,D24&lt;=3000-E24)</formula1>
    </dataValidation>
  </dataValidations>
  <pageMargins left="0.39370078740157483" right="0.39370078740157483" top="0.39370078740157483" bottom="0.39370078740157483" header="0.31496062992125984" footer="0.31496062992125984"/>
  <pageSetup paperSize="9" scale="49" pageOrder="overThenDown"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38" id="{00000000-000E-0000-0200-000026000000}">
            <xm:f>COUNTIF(List_Values!$A$2:$A$11,L24)=0</xm:f>
            <x14:dxf>
              <fill>
                <patternFill patternType="solid">
                  <bgColor rgb="FFFFC7CE"/>
                </patternFill>
              </fill>
            </x14:dxf>
          </x14:cfRule>
          <xm:sqref>L24:L33</xm:sqref>
        </x14:conditionalFormatting>
        <x14:conditionalFormatting xmlns:xm="http://schemas.microsoft.com/office/excel/2006/main">
          <x14:cfRule type="expression" priority="36" id="{00000000-000E-0000-0200-000024000000}">
            <xm:f>COUNTIF(List_Values!$B$2:$B$11,P24)=0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8EA2EF7-3067-4E5A-84A3-857C0B2B5E8D}">
          <x14:formula1>
            <xm:f>List_Values!$A$2:$A$9</xm:f>
          </x14:formula1>
          <xm:sqref>L24:L33</xm:sqref>
        </x14:dataValidation>
        <x14:dataValidation type="list" allowBlank="1" xr:uid="{14B9CD6E-012F-440B-8ACB-EB108343B29D}">
          <x14:formula1>
            <xm:f>List_Values!$B$2:$B$11</xm:f>
          </x14:formula1>
          <xm:sqref>P24:P33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W67"/>
  <sheetViews>
    <sheetView showGridLines="0" zoomScaleNormal="100" zoomScaleSheetLayoutView="70" workbookViewId="0">
      <selection activeCell="K2" sqref="K2"/>
    </sheetView>
  </sheetViews>
  <sheetFormatPr defaultRowHeight="14.25" x14ac:dyDescent="0.2"/>
  <cols>
    <col min="1" max="1" width="17.625" style="63" customWidth="1"/>
    <col min="2" max="2" width="14.625" style="63" customWidth="1"/>
    <col min="3" max="11" width="10.625" style="63" customWidth="1"/>
    <col min="12" max="12" width="12" style="63" customWidth="1"/>
    <col min="13" max="13" width="11.375" style="63" customWidth="1"/>
    <col min="14" max="14" width="10.625" style="63" customWidth="1"/>
    <col min="15" max="16" width="12.625" style="63" customWidth="1"/>
    <col min="17" max="18" width="10.625" style="63" customWidth="1"/>
    <col min="19" max="20" width="12.625" style="63" customWidth="1"/>
    <col min="21" max="21" width="10.625" style="63" customWidth="1"/>
    <col min="22" max="22" width="24.625" style="63" customWidth="1"/>
    <col min="23" max="23" width="10.625" style="63" customWidth="1"/>
    <col min="24" max="16384" width="9" style="63"/>
  </cols>
  <sheetData>
    <row r="1" spans="1:13" s="48" customFormat="1" ht="15.75" x14ac:dyDescent="0.25">
      <c r="B1" s="49"/>
      <c r="C1" s="50" t="s">
        <v>92</v>
      </c>
    </row>
    <row r="2" spans="1:13" s="48" customFormat="1" ht="26.25" x14ac:dyDescent="0.4">
      <c r="C2" s="52" t="s">
        <v>114</v>
      </c>
    </row>
    <row r="3" spans="1:13" s="48" customFormat="1" ht="15.75" x14ac:dyDescent="0.25">
      <c r="C3" s="53" t="s">
        <v>79</v>
      </c>
      <c r="D3" s="54" t="str" cm="1">
        <f t="array" ref="D3">LOOKUP(2,1/(Updates!A:A&lt;&gt;""),Updates!A:A)</f>
        <v>1.2</v>
      </c>
      <c r="E3" s="30" t="s">
        <v>108</v>
      </c>
      <c r="M3" s="51"/>
    </row>
    <row r="4" spans="1:13" s="48" customFormat="1" x14ac:dyDescent="0.2"/>
    <row r="5" spans="1:13" ht="15" x14ac:dyDescent="0.25">
      <c r="A5" s="89" t="s">
        <v>34</v>
      </c>
      <c r="B5" s="31" t="str">
        <f>IF('FTV HL Panel'!B5=0,"",'FTV HL Panel'!B5)</f>
        <v/>
      </c>
      <c r="C5" s="32"/>
    </row>
    <row r="6" spans="1:13" ht="15" x14ac:dyDescent="0.25">
      <c r="A6" s="89" t="s">
        <v>59</v>
      </c>
      <c r="B6" s="31" t="str">
        <f>IF('FTV HL Panel'!B6=0,"",'FTV HL Panel'!B6)</f>
        <v/>
      </c>
      <c r="C6" s="32"/>
    </row>
    <row r="7" spans="1:13" ht="15" x14ac:dyDescent="0.25">
      <c r="A7" s="89" t="s">
        <v>33</v>
      </c>
      <c r="B7" s="31" t="str">
        <f>IF('FTV HL Panel'!B7=0,"",'FTV HL Panel'!B7)</f>
        <v/>
      </c>
      <c r="C7" s="32"/>
    </row>
    <row r="8" spans="1:13" ht="15" x14ac:dyDescent="0.25">
      <c r="A8" s="89" t="s">
        <v>41</v>
      </c>
      <c r="B8" s="31" t="str">
        <f>IF('FTV HL Panel'!B8=0,"",'FTV HL Panel'!B8)</f>
        <v/>
      </c>
      <c r="C8" s="32"/>
    </row>
    <row r="9" spans="1:13" ht="15" x14ac:dyDescent="0.25">
      <c r="A9" s="89" t="s">
        <v>42</v>
      </c>
      <c r="B9" s="31" t="str">
        <f>IF('FTV HL Panel'!B9=0,"",'FTV HL Panel'!B9)</f>
        <v/>
      </c>
      <c r="C9" s="32"/>
    </row>
    <row r="12" spans="1:13" ht="15" x14ac:dyDescent="0.25">
      <c r="A12" s="89" t="s">
        <v>43</v>
      </c>
      <c r="B12" s="31" t="str">
        <f>IF('FTV HL Panel'!B12=0,"",'FTV HL Panel'!B12)</f>
        <v/>
      </c>
      <c r="C12" s="90"/>
    </row>
    <row r="13" spans="1:13" ht="15" x14ac:dyDescent="0.25">
      <c r="A13" s="89" t="s">
        <v>39</v>
      </c>
      <c r="B13" s="31" t="str">
        <f>IF('FTV HL Panel'!B13=0,"",'FTV HL Panel'!B13)</f>
        <v/>
      </c>
      <c r="C13" s="90"/>
      <c r="M13" s="68"/>
    </row>
    <row r="14" spans="1:13" ht="15" x14ac:dyDescent="0.25">
      <c r="A14" s="89" t="s">
        <v>31</v>
      </c>
      <c r="B14" s="31" t="str">
        <f>IF('FTV HL Panel'!B14=0,"",'FTV HL Panel'!B14)</f>
        <v/>
      </c>
      <c r="C14" s="90"/>
    </row>
    <row r="17" spans="1:23" ht="15" x14ac:dyDescent="0.25">
      <c r="A17" s="89" t="s">
        <v>30</v>
      </c>
      <c r="B17" s="31" t="str">
        <f>IF('FTV HL Panel'!B17=0,"",'FTV HL Panel'!B17)</f>
        <v/>
      </c>
      <c r="C17" s="90"/>
    </row>
    <row r="21" spans="1:23" s="48" customFormat="1" ht="15.75" customHeight="1" x14ac:dyDescent="0.2">
      <c r="A21" s="106" t="s">
        <v>36</v>
      </c>
      <c r="B21" s="106"/>
      <c r="C21" s="106"/>
      <c r="D21" s="106" t="s">
        <v>38</v>
      </c>
      <c r="E21" s="106"/>
      <c r="F21" s="106"/>
      <c r="G21" s="106"/>
      <c r="H21" s="106"/>
      <c r="I21" s="106" t="s">
        <v>35</v>
      </c>
      <c r="J21" s="106"/>
      <c r="K21" s="106"/>
      <c r="L21" s="106" t="s">
        <v>10</v>
      </c>
      <c r="M21" s="106"/>
      <c r="N21" s="103" t="s">
        <v>67</v>
      </c>
      <c r="O21" s="104"/>
      <c r="P21" s="104"/>
      <c r="Q21" s="105"/>
      <c r="R21" s="103" t="s">
        <v>68</v>
      </c>
      <c r="S21" s="104"/>
      <c r="T21" s="104"/>
      <c r="U21" s="105"/>
      <c r="V21" s="47" t="s">
        <v>6</v>
      </c>
      <c r="W21" s="47" t="s">
        <v>37</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9"/>
    </row>
    <row r="23" spans="1:23" s="48" customFormat="1" ht="45" x14ac:dyDescent="0.2">
      <c r="A23" s="91" t="s">
        <v>4</v>
      </c>
      <c r="B23" s="92" t="s">
        <v>12</v>
      </c>
      <c r="C23" s="92" t="s">
        <v>17</v>
      </c>
      <c r="D23" s="92" t="s">
        <v>19</v>
      </c>
      <c r="E23" s="92" t="s">
        <v>20</v>
      </c>
      <c r="F23" s="92" t="s">
        <v>23</v>
      </c>
      <c r="G23" s="92" t="s">
        <v>29</v>
      </c>
      <c r="H23" s="92" t="s">
        <v>28</v>
      </c>
      <c r="I23" s="92" t="s">
        <v>96</v>
      </c>
      <c r="J23" s="92" t="s">
        <v>15</v>
      </c>
      <c r="K23" s="92" t="s">
        <v>7</v>
      </c>
      <c r="L23" s="92" t="s">
        <v>10</v>
      </c>
      <c r="M23" s="92" t="s">
        <v>5</v>
      </c>
      <c r="N23" s="92" t="s">
        <v>69</v>
      </c>
      <c r="O23" s="92" t="s">
        <v>70</v>
      </c>
      <c r="P23" s="92" t="s">
        <v>71</v>
      </c>
      <c r="Q23" s="92" t="s">
        <v>72</v>
      </c>
      <c r="R23" s="92" t="s">
        <v>73</v>
      </c>
      <c r="S23" s="92" t="s">
        <v>74</v>
      </c>
      <c r="T23" s="92" t="s">
        <v>75</v>
      </c>
      <c r="U23" s="92" t="s">
        <v>76</v>
      </c>
      <c r="V23" s="92" t="s">
        <v>6</v>
      </c>
      <c r="W23" s="93" t="s">
        <v>93</v>
      </c>
    </row>
    <row r="24" spans="1:23" x14ac:dyDescent="0.2">
      <c r="A24" s="33"/>
      <c r="B24" s="5"/>
      <c r="C24" s="5"/>
      <c r="D24" s="6"/>
      <c r="E24" s="6"/>
      <c r="F24" s="6"/>
      <c r="G24" s="6"/>
      <c r="H24" s="6"/>
      <c r="I24" s="9">
        <f t="shared" ref="I24:I33" si="0">D24+E24+F24</f>
        <v>0</v>
      </c>
      <c r="J24" s="5"/>
      <c r="K24" s="7"/>
      <c r="L24" s="5" t="s">
        <v>66</v>
      </c>
      <c r="M24" s="5"/>
      <c r="N24" s="13"/>
      <c r="O24" s="5"/>
      <c r="P24" s="5"/>
      <c r="Q24" s="5"/>
      <c r="R24" s="13"/>
      <c r="S24" s="5"/>
      <c r="T24" s="5"/>
      <c r="U24" s="5"/>
      <c r="V24" s="8"/>
      <c r="W24" s="34">
        <f t="shared" ref="W24:W33" si="1">C24*I24/1000*K24/1000</f>
        <v>0</v>
      </c>
    </row>
    <row r="25" spans="1:23" x14ac:dyDescent="0.2">
      <c r="A25" s="33"/>
      <c r="B25" s="5"/>
      <c r="C25" s="5"/>
      <c r="D25" s="6"/>
      <c r="E25" s="6"/>
      <c r="F25" s="6"/>
      <c r="G25" s="6"/>
      <c r="H25" s="6"/>
      <c r="I25" s="9">
        <f t="shared" si="0"/>
        <v>0</v>
      </c>
      <c r="J25" s="5"/>
      <c r="K25" s="7"/>
      <c r="L25" s="5" t="s">
        <v>66</v>
      </c>
      <c r="M25" s="5"/>
      <c r="N25" s="14"/>
      <c r="O25" s="5"/>
      <c r="P25" s="5"/>
      <c r="Q25" s="5"/>
      <c r="R25" s="14"/>
      <c r="S25" s="5"/>
      <c r="T25" s="5"/>
      <c r="U25" s="5"/>
      <c r="V25" s="8"/>
      <c r="W25" s="34">
        <f t="shared" si="1"/>
        <v>0</v>
      </c>
    </row>
    <row r="26" spans="1:23" x14ac:dyDescent="0.2">
      <c r="A26" s="33"/>
      <c r="B26" s="5"/>
      <c r="C26" s="5"/>
      <c r="D26" s="6"/>
      <c r="E26" s="6"/>
      <c r="F26" s="6"/>
      <c r="G26" s="6"/>
      <c r="H26" s="6"/>
      <c r="I26" s="9">
        <f t="shared" si="0"/>
        <v>0</v>
      </c>
      <c r="J26" s="5"/>
      <c r="K26" s="7"/>
      <c r="L26" s="5" t="s">
        <v>66</v>
      </c>
      <c r="M26" s="5"/>
      <c r="N26" s="14"/>
      <c r="O26" s="5"/>
      <c r="P26" s="5"/>
      <c r="Q26" s="5"/>
      <c r="R26" s="14"/>
      <c r="S26" s="5"/>
      <c r="T26" s="5"/>
      <c r="U26" s="5"/>
      <c r="V26" s="8"/>
      <c r="W26" s="34">
        <f t="shared" si="1"/>
        <v>0</v>
      </c>
    </row>
    <row r="27" spans="1:23" x14ac:dyDescent="0.2">
      <c r="A27" s="33"/>
      <c r="B27" s="5"/>
      <c r="C27" s="5"/>
      <c r="D27" s="6"/>
      <c r="E27" s="6"/>
      <c r="F27" s="6"/>
      <c r="G27" s="6"/>
      <c r="H27" s="6"/>
      <c r="I27" s="9">
        <f t="shared" si="0"/>
        <v>0</v>
      </c>
      <c r="J27" s="5"/>
      <c r="K27" s="7"/>
      <c r="L27" s="5" t="s">
        <v>66</v>
      </c>
      <c r="M27" s="5"/>
      <c r="N27" s="14"/>
      <c r="O27" s="5"/>
      <c r="P27" s="5"/>
      <c r="Q27" s="5"/>
      <c r="R27" s="14"/>
      <c r="S27" s="5"/>
      <c r="T27" s="5"/>
      <c r="U27" s="5"/>
      <c r="V27" s="8"/>
      <c r="W27" s="34">
        <f t="shared" si="1"/>
        <v>0</v>
      </c>
    </row>
    <row r="28" spans="1:23" x14ac:dyDescent="0.2">
      <c r="A28" s="33"/>
      <c r="B28" s="5"/>
      <c r="C28" s="5"/>
      <c r="D28" s="6"/>
      <c r="E28" s="6"/>
      <c r="F28" s="6"/>
      <c r="G28" s="6"/>
      <c r="H28" s="6"/>
      <c r="I28" s="9">
        <f t="shared" si="0"/>
        <v>0</v>
      </c>
      <c r="J28" s="5"/>
      <c r="K28" s="7"/>
      <c r="L28" s="5" t="s">
        <v>66</v>
      </c>
      <c r="M28" s="5"/>
      <c r="N28" s="14"/>
      <c r="O28" s="5"/>
      <c r="P28" s="5"/>
      <c r="Q28" s="5"/>
      <c r="R28" s="14"/>
      <c r="S28" s="5"/>
      <c r="T28" s="5"/>
      <c r="U28" s="5"/>
      <c r="V28" s="8"/>
      <c r="W28" s="34">
        <f t="shared" si="1"/>
        <v>0</v>
      </c>
    </row>
    <row r="29" spans="1:23" x14ac:dyDescent="0.2">
      <c r="A29" s="33"/>
      <c r="B29" s="5"/>
      <c r="C29" s="5"/>
      <c r="D29" s="6"/>
      <c r="E29" s="6"/>
      <c r="F29" s="6"/>
      <c r="G29" s="6"/>
      <c r="H29" s="6"/>
      <c r="I29" s="9">
        <f t="shared" si="0"/>
        <v>0</v>
      </c>
      <c r="J29" s="5"/>
      <c r="K29" s="7"/>
      <c r="L29" s="5" t="s">
        <v>66</v>
      </c>
      <c r="M29" s="5"/>
      <c r="N29" s="14"/>
      <c r="O29" s="5"/>
      <c r="P29" s="5"/>
      <c r="Q29" s="5"/>
      <c r="R29" s="14"/>
      <c r="S29" s="5"/>
      <c r="T29" s="5"/>
      <c r="U29" s="5"/>
      <c r="V29" s="8"/>
      <c r="W29" s="34">
        <f t="shared" si="1"/>
        <v>0</v>
      </c>
    </row>
    <row r="30" spans="1:23" x14ac:dyDescent="0.2">
      <c r="A30" s="33"/>
      <c r="B30" s="5"/>
      <c r="C30" s="5"/>
      <c r="D30" s="6"/>
      <c r="E30" s="6"/>
      <c r="F30" s="6"/>
      <c r="G30" s="6"/>
      <c r="H30" s="6"/>
      <c r="I30" s="9">
        <f t="shared" si="0"/>
        <v>0</v>
      </c>
      <c r="J30" s="5"/>
      <c r="K30" s="7"/>
      <c r="L30" s="5" t="s">
        <v>66</v>
      </c>
      <c r="M30" s="5"/>
      <c r="N30" s="14"/>
      <c r="O30" s="5"/>
      <c r="P30" s="5"/>
      <c r="Q30" s="5"/>
      <c r="R30" s="14"/>
      <c r="S30" s="5"/>
      <c r="T30" s="5"/>
      <c r="U30" s="5"/>
      <c r="V30" s="8"/>
      <c r="W30" s="34">
        <f t="shared" si="1"/>
        <v>0</v>
      </c>
    </row>
    <row r="31" spans="1:23" x14ac:dyDescent="0.2">
      <c r="A31" s="33"/>
      <c r="B31" s="5"/>
      <c r="C31" s="5"/>
      <c r="D31" s="6"/>
      <c r="E31" s="6"/>
      <c r="F31" s="6"/>
      <c r="G31" s="6"/>
      <c r="H31" s="6"/>
      <c r="I31" s="9">
        <f t="shared" si="0"/>
        <v>0</v>
      </c>
      <c r="J31" s="5"/>
      <c r="K31" s="7"/>
      <c r="L31" s="5" t="s">
        <v>66</v>
      </c>
      <c r="M31" s="5"/>
      <c r="N31" s="14"/>
      <c r="O31" s="5"/>
      <c r="P31" s="5"/>
      <c r="Q31" s="5"/>
      <c r="R31" s="14"/>
      <c r="S31" s="5"/>
      <c r="T31" s="5"/>
      <c r="U31" s="5"/>
      <c r="V31" s="8"/>
      <c r="W31" s="34">
        <f t="shared" si="1"/>
        <v>0</v>
      </c>
    </row>
    <row r="32" spans="1:23" x14ac:dyDescent="0.2">
      <c r="A32" s="33"/>
      <c r="B32" s="5"/>
      <c r="C32" s="5"/>
      <c r="D32" s="6"/>
      <c r="E32" s="6"/>
      <c r="F32" s="6"/>
      <c r="G32" s="6"/>
      <c r="H32" s="6"/>
      <c r="I32" s="9">
        <f t="shared" si="0"/>
        <v>0</v>
      </c>
      <c r="J32" s="5"/>
      <c r="K32" s="7"/>
      <c r="L32" s="5" t="s">
        <v>66</v>
      </c>
      <c r="M32" s="5"/>
      <c r="N32" s="14"/>
      <c r="O32" s="5"/>
      <c r="P32" s="5"/>
      <c r="Q32" s="5"/>
      <c r="R32" s="14"/>
      <c r="S32" s="5"/>
      <c r="T32" s="5"/>
      <c r="U32" s="5"/>
      <c r="V32" s="8"/>
      <c r="W32" s="34">
        <f t="shared" si="1"/>
        <v>0</v>
      </c>
    </row>
    <row r="33" spans="1:23" x14ac:dyDescent="0.2">
      <c r="A33" s="35" t="s">
        <v>14</v>
      </c>
      <c r="B33" s="36" t="s">
        <v>1</v>
      </c>
      <c r="C33" s="36">
        <v>0</v>
      </c>
      <c r="D33" s="37">
        <v>1000</v>
      </c>
      <c r="E33" s="37">
        <v>1000</v>
      </c>
      <c r="F33" s="37">
        <v>1000</v>
      </c>
      <c r="G33" s="37">
        <v>90</v>
      </c>
      <c r="H33" s="37">
        <v>90</v>
      </c>
      <c r="I33" s="55">
        <f t="shared" si="0"/>
        <v>3000</v>
      </c>
      <c r="J33" s="36">
        <v>150</v>
      </c>
      <c r="K33" s="38">
        <v>1000</v>
      </c>
      <c r="L33" s="36" t="s">
        <v>66</v>
      </c>
      <c r="M33" s="36" t="s">
        <v>9</v>
      </c>
      <c r="N33" s="39">
        <v>0.6</v>
      </c>
      <c r="O33" s="36" t="s">
        <v>77</v>
      </c>
      <c r="P33" s="36" t="s">
        <v>57</v>
      </c>
      <c r="Q33" s="36" t="s">
        <v>16</v>
      </c>
      <c r="R33" s="39">
        <v>0.5</v>
      </c>
      <c r="S33" s="36" t="s">
        <v>77</v>
      </c>
      <c r="T33" s="36" t="s">
        <v>57</v>
      </c>
      <c r="U33" s="36" t="s">
        <v>56</v>
      </c>
      <c r="V33" s="40" t="s">
        <v>11</v>
      </c>
      <c r="W33" s="41">
        <f t="shared" si="1"/>
        <v>0</v>
      </c>
    </row>
    <row r="34" spans="1:23" x14ac:dyDescent="0.2">
      <c r="A34" s="57"/>
      <c r="B34" s="58"/>
      <c r="C34" s="58"/>
      <c r="D34" s="59"/>
      <c r="E34" s="59"/>
      <c r="F34" s="59"/>
      <c r="G34" s="59"/>
      <c r="H34" s="59"/>
      <c r="I34" s="60"/>
      <c r="J34" s="58"/>
      <c r="K34" s="58"/>
      <c r="L34" s="58"/>
      <c r="M34" s="58"/>
      <c r="N34" s="58"/>
      <c r="O34" s="58"/>
      <c r="P34" s="58"/>
      <c r="Q34" s="58"/>
      <c r="R34" s="58"/>
      <c r="S34" s="58"/>
      <c r="T34" s="58"/>
      <c r="U34" s="58"/>
      <c r="V34" s="62" t="s">
        <v>0</v>
      </c>
      <c r="W34" s="61">
        <f>SUBTOTAL(109,Table3[Total
Q×L×M '[m2']])</f>
        <v>0</v>
      </c>
    </row>
    <row r="35" spans="1:23" x14ac:dyDescent="0.2">
      <c r="A35" s="68"/>
      <c r="C35" s="69"/>
      <c r="V35" s="70"/>
      <c r="W35" s="71"/>
    </row>
    <row r="38" spans="1:23" ht="15" x14ac:dyDescent="0.25">
      <c r="A38" s="64" t="s">
        <v>62</v>
      </c>
    </row>
    <row r="39" spans="1:23" ht="14.25" customHeight="1" x14ac:dyDescent="0.2"/>
    <row r="40" spans="1:23" ht="14.25" customHeight="1" x14ac:dyDescent="0.25">
      <c r="A40" s="63" t="s">
        <v>63</v>
      </c>
      <c r="W40" s="73"/>
    </row>
    <row r="41" spans="1:23" ht="14.25" customHeight="1" x14ac:dyDescent="0.25">
      <c r="W41" s="73"/>
    </row>
    <row r="42" spans="1:23" ht="14.25" customHeight="1" x14ac:dyDescent="0.25">
      <c r="A42" s="63" t="s">
        <v>64</v>
      </c>
      <c r="W42" s="73"/>
    </row>
    <row r="43" spans="1:23" ht="14.25" customHeight="1" x14ac:dyDescent="0.25">
      <c r="A43" s="63" t="s">
        <v>65</v>
      </c>
      <c r="W43" s="73"/>
    </row>
    <row r="44" spans="1:23" ht="14.25" customHeight="1" x14ac:dyDescent="0.25">
      <c r="W44" s="73"/>
    </row>
    <row r="45" spans="1:23" ht="14.25" customHeight="1" x14ac:dyDescent="0.25">
      <c r="B45" s="66" t="s">
        <v>49</v>
      </c>
      <c r="C45" s="63" t="s">
        <v>48</v>
      </c>
      <c r="W45" s="73"/>
    </row>
    <row r="46" spans="1:23" ht="14.25" customHeight="1" x14ac:dyDescent="0.25">
      <c r="B46" s="8" t="s">
        <v>50</v>
      </c>
      <c r="C46" s="74" t="s">
        <v>53</v>
      </c>
      <c r="D46" s="74"/>
      <c r="E46" s="74"/>
      <c r="W46" s="73"/>
    </row>
    <row r="47" spans="1:23" ht="14.25" customHeight="1" x14ac:dyDescent="0.25">
      <c r="B47" s="75" t="s">
        <v>50</v>
      </c>
      <c r="C47" s="76" t="s">
        <v>55</v>
      </c>
      <c r="D47" s="76"/>
      <c r="E47" s="76"/>
      <c r="W47" s="73"/>
    </row>
    <row r="48" spans="1:23" ht="14.25" customHeight="1" x14ac:dyDescent="0.25">
      <c r="B48" s="77" t="s">
        <v>50</v>
      </c>
      <c r="C48" s="78" t="s">
        <v>51</v>
      </c>
      <c r="D48" s="78"/>
      <c r="E48" s="78"/>
      <c r="W48" s="73"/>
    </row>
    <row r="49" spans="1:23" ht="14.25" customHeight="1" x14ac:dyDescent="0.25">
      <c r="B49" s="79" t="s">
        <v>52</v>
      </c>
      <c r="C49" s="80" t="s">
        <v>54</v>
      </c>
      <c r="D49" s="80"/>
      <c r="E49" s="80"/>
      <c r="W49" s="73"/>
    </row>
    <row r="50" spans="1:23" ht="15" x14ac:dyDescent="0.25">
      <c r="W50" s="73"/>
    </row>
    <row r="51" spans="1:23" ht="15" x14ac:dyDescent="0.25">
      <c r="A51" s="64" t="s">
        <v>44</v>
      </c>
      <c r="W51" s="73"/>
    </row>
    <row r="53" spans="1:23" ht="15" x14ac:dyDescent="0.25">
      <c r="B53" s="81" t="s">
        <v>2</v>
      </c>
      <c r="W53" s="73"/>
    </row>
    <row r="54" spans="1:23" ht="15" x14ac:dyDescent="0.25">
      <c r="B54" s="81" t="s">
        <v>104</v>
      </c>
      <c r="W54" s="73"/>
    </row>
    <row r="55" spans="1:23" x14ac:dyDescent="0.2">
      <c r="B55" s="81" t="s">
        <v>3</v>
      </c>
    </row>
    <row r="57" spans="1:23" x14ac:dyDescent="0.2">
      <c r="B57" s="81" t="s">
        <v>47</v>
      </c>
    </row>
    <row r="58" spans="1:23" x14ac:dyDescent="0.2">
      <c r="B58" s="81" t="s">
        <v>103</v>
      </c>
    </row>
    <row r="59" spans="1:23" x14ac:dyDescent="0.2">
      <c r="B59" s="81"/>
    </row>
    <row r="60" spans="1:23" ht="15" x14ac:dyDescent="0.25">
      <c r="A60" s="82" t="s">
        <v>85</v>
      </c>
      <c r="B60" s="83"/>
      <c r="C60" s="83"/>
      <c r="D60" s="83"/>
      <c r="E60" s="83"/>
    </row>
    <row r="61" spans="1:23" x14ac:dyDescent="0.2">
      <c r="A61" s="83"/>
      <c r="B61" s="83"/>
      <c r="C61" s="83"/>
      <c r="D61" s="83"/>
      <c r="E61" s="83"/>
    </row>
    <row r="62" spans="1:23" x14ac:dyDescent="0.2">
      <c r="A62" s="83" t="s">
        <v>45</v>
      </c>
      <c r="C62" s="83"/>
      <c r="D62" s="83"/>
      <c r="E62" s="83"/>
      <c r="F62" s="83"/>
    </row>
    <row r="64" spans="1:23" x14ac:dyDescent="0.2">
      <c r="B64" s="84" t="s">
        <v>18</v>
      </c>
      <c r="C64" s="84" t="s">
        <v>19</v>
      </c>
      <c r="D64" s="84" t="s">
        <v>20</v>
      </c>
      <c r="E64" s="84" t="s">
        <v>23</v>
      </c>
      <c r="F64" s="84" t="s">
        <v>46</v>
      </c>
    </row>
    <row r="65" spans="2:6" x14ac:dyDescent="0.2">
      <c r="B65" s="85">
        <v>120</v>
      </c>
      <c r="C65" s="85">
        <v>800</v>
      </c>
      <c r="D65" s="85">
        <v>800</v>
      </c>
      <c r="E65" s="85">
        <v>800</v>
      </c>
      <c r="F65" s="9">
        <f>C65+D65+E65</f>
        <v>2400</v>
      </c>
    </row>
    <row r="66" spans="2:6" x14ac:dyDescent="0.2">
      <c r="B66" s="86" t="s">
        <v>21</v>
      </c>
      <c r="C66" s="86">
        <f>$B$65+150</f>
        <v>270</v>
      </c>
      <c r="D66" s="86">
        <f>2*($B$65+150)</f>
        <v>540</v>
      </c>
      <c r="E66" s="86">
        <f>$B$65+150</f>
        <v>270</v>
      </c>
      <c r="F66" s="86">
        <f t="shared" ref="F66:F67" si="2">C66+D66+E66</f>
        <v>1080</v>
      </c>
    </row>
    <row r="67" spans="2:6" x14ac:dyDescent="0.2">
      <c r="B67" s="88" t="s">
        <v>22</v>
      </c>
      <c r="C67" s="88">
        <v>1000</v>
      </c>
      <c r="D67" s="88">
        <v>1000</v>
      </c>
      <c r="E67" s="88">
        <v>1000</v>
      </c>
      <c r="F67" s="88">
        <f t="shared" si="2"/>
        <v>3000</v>
      </c>
    </row>
  </sheetData>
  <sheetProtection sheet="1" objects="1" scenarios="1" insertRows="0" deleteRows="0"/>
  <dataConsolidate/>
  <mergeCells count="6">
    <mergeCell ref="R21:U21"/>
    <mergeCell ref="A21:C21"/>
    <mergeCell ref="I21:K21"/>
    <mergeCell ref="L21:M21"/>
    <mergeCell ref="N21:Q21"/>
    <mergeCell ref="D21:H21"/>
  </mergeCells>
  <conditionalFormatting sqref="A24:V33">
    <cfRule type="expression" dxfId="162" priority="1">
      <formula>OR(A24="")</formula>
    </cfRule>
  </conditionalFormatting>
  <conditionalFormatting sqref="B65">
    <cfRule type="expression" dxfId="161" priority="48">
      <formula>NOT(OR(B65=50,B65=60,B65=80,B65=100,B65=120,B65=133,B65=150,B65=172,B65=200,B65=220,B65=240,B65=250))</formula>
    </cfRule>
  </conditionalFormatting>
  <conditionalFormatting sqref="C24:C33">
    <cfRule type="cellIs" dxfId="160" priority="58" operator="lessThan">
      <formula>0</formula>
    </cfRule>
  </conditionalFormatting>
  <conditionalFormatting sqref="C65">
    <cfRule type="expression" dxfId="159" priority="47">
      <formula>NOT(AND(C65&gt;=B65+150,C65&lt;=1000))</formula>
    </cfRule>
  </conditionalFormatting>
  <conditionalFormatting sqref="D24:D33">
    <cfRule type="expression" dxfId="158" priority="51">
      <formula>NOT(AND(D24&gt;=J24+150,D24&lt;=1000))</formula>
    </cfRule>
  </conditionalFormatting>
  <conditionalFormatting sqref="D65">
    <cfRule type="expression" dxfId="157" priority="46">
      <formula>NOT(AND(D65&gt;=2*(B65+150),D65&lt;=1000))</formula>
    </cfRule>
  </conditionalFormatting>
  <conditionalFormatting sqref="E24:E33">
    <cfRule type="expression" dxfId="156" priority="50">
      <formula>NOT(AND(E24&gt;=2*(J24+150),E24&lt;=1000))</formula>
    </cfRule>
  </conditionalFormatting>
  <conditionalFormatting sqref="E65">
    <cfRule type="expression" dxfId="155" priority="45">
      <formula>NOT(AND(E65&gt;=B65+150,E65&lt;=1000))</formula>
    </cfRule>
  </conditionalFormatting>
  <conditionalFormatting sqref="F24:F33">
    <cfRule type="expression" dxfId="154" priority="49">
      <formula>NOT(AND(F24&gt;=J24+150,F24&lt;=1000))</formula>
    </cfRule>
  </conditionalFormatting>
  <conditionalFormatting sqref="F65">
    <cfRule type="expression" dxfId="153" priority="43">
      <formula>NOT(AND(F65&gt;=4*(B65+150),F65&lt;=3*1000))</formula>
    </cfRule>
  </conditionalFormatting>
  <conditionalFormatting sqref="G24:H33">
    <cfRule type="cellIs" dxfId="152" priority="41" operator="notBetween">
      <formula>90</formula>
      <formula>175</formula>
    </cfRule>
  </conditionalFormatting>
  <conditionalFormatting sqref="I24:I33">
    <cfRule type="expression" dxfId="151" priority="56">
      <formula>NOT(OR(AND(I24&gt;=4*(J24+150),I24&lt;=3*1000,D24&gt;0,E24&gt;0,F24&gt;0),I24=0))</formula>
    </cfRule>
  </conditionalFormatting>
  <conditionalFormatting sqref="J24:J33">
    <cfRule type="expression" dxfId="150" priority="7">
      <formula>AND(OR(D24&gt;0,E24&gt;0,F24&gt;0),J24=0)</formula>
    </cfRule>
    <cfRule type="expression" dxfId="149" priority="34">
      <formula>OR(AND(M24="Power T",OR(J24=220)))</formula>
    </cfRule>
    <cfRule type="expression" dxfId="148" priority="35">
      <formula>OR(AND(M24="Power T",OR(J24=50)),AND(M24="Power S",OR(J24=220,J24=250)),AND(M24="Perform R",OR(J24=50,J24=220,J24=250)),AND(M24="Perform C",OR(J24=220,J24=250)))</formula>
    </cfRule>
    <cfRule type="expression" dxfId="147" priority="36">
      <formula>NOT(OR(J24=50,J24=60,J24=80,J24=100,J24=120,J24=133,J24=150,J24=172,J24=200,J24=220,J24=240,J24=250))</formula>
    </cfRule>
  </conditionalFormatting>
  <conditionalFormatting sqref="K24:K33">
    <cfRule type="cellIs" dxfId="146" priority="55" operator="notBetween">
      <formula>600</formula>
      <formula>1100</formula>
    </cfRule>
  </conditionalFormatting>
  <conditionalFormatting sqref="L24:L33">
    <cfRule type="expression" dxfId="145" priority="6">
      <formula>NOT(OR(L24="FTV HL",L24=""))</formula>
    </cfRule>
  </conditionalFormatting>
  <conditionalFormatting sqref="M24:M33">
    <cfRule type="expression" dxfId="144" priority="30">
      <formula>OR(AND(M24="Power T",OR(J24=220)))</formula>
    </cfRule>
    <cfRule type="expression" dxfId="143" priority="31">
      <formula>OR(AND(M24="Power T",OR(J24=50)),AND(M24="Power S",OR(J24=220,J24=250)),AND(M24="Perform R",OR(J24=50,J24=220,J24=250)),AND(M24="Perform C",OR(J24=220,J24=250)))</formula>
    </cfRule>
    <cfRule type="expression" dxfId="142" priority="32">
      <formula>NOT(OR(M24="Power T",M24="Power S",M24="Perform R",M24="Perform C"))</formula>
    </cfRule>
  </conditionalFormatting>
  <conditionalFormatting sqref="N24:N33">
    <cfRule type="expression" dxfId="141" priority="2">
      <formula>AND(Q24="G",NOT(OR(N24=0.7,N24=0.75,N24=0.8)))</formula>
    </cfRule>
    <cfRule type="expression" dxfId="140" priority="29">
      <formula>OR(AND(O24="HPS 200",NOT(N24=0.55)),AND(NOT(O24="HPS 200"),N24=0.55))</formula>
    </cfRule>
  </conditionalFormatting>
  <conditionalFormatting sqref="O24:O33">
    <cfRule type="expression" dxfId="138" priority="4">
      <formula>OR(AND(O24="HPS 200",NOT(N24=0.55)),AND(NOT(O24="HPS 200"),N24=0.55))</formula>
    </cfRule>
    <cfRule type="expression" dxfId="137" priority="40">
      <formula>NOT(OR(O24="SP 25",O24="SP 25",O24="PVDF 25",O24="PVDF 35",O24="PUR 50",O24="PVCF 150",O24="HPS 200",O24="PRISMA",O24="PRISMA ELEMENTS",O24="Inox 304",O24="Inox 316L",O24="Inox 316"))</formula>
    </cfRule>
  </conditionalFormatting>
  <conditionalFormatting sqref="Q24:Q33">
    <cfRule type="expression" dxfId="136" priority="3">
      <formula>AND(Q24="G",NOT(OR(N24=0.7,N24=0.75,N24=0.8)))</formula>
    </cfRule>
    <cfRule type="expression" dxfId="135" priority="53">
      <formula>NOT(OR(Q24="S",Q24="V",Q24="V2",Q24="G",Q24="M",Q24="M3",Q24="M8"))</formula>
    </cfRule>
  </conditionalFormatting>
  <conditionalFormatting sqref="S24:S33">
    <cfRule type="expression" dxfId="133" priority="38">
      <formula>NOT(OR(S24="SP 25",S24="SP 25",S24="PVDF 25",S24="PVDF 35",S24="PUR 50",S24="PVCF 150",S24="HPS 200",S24="PRISMA",S24="PRISMA ELEMENTS",S24="Inox 304",S24="Inox 316L",S24="Inox 316"))</formula>
    </cfRule>
  </conditionalFormatting>
  <conditionalFormatting sqref="U24:U33">
    <cfRule type="expression" dxfId="132" priority="52">
      <formula>NOT(OR(U24="S",U24="V",U24="V2",U24="G",U24="M2"))</formula>
    </cfRule>
  </conditionalFormatting>
  <dataValidations count="13">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1100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 HL"</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s>
  <pageMargins left="0.39370078740157483" right="0.39370078740157483" top="0.39370078740157483" bottom="0.39370078740157483" header="0.31496062992125984" footer="0.31496062992125984"/>
  <pageSetup paperSize="9" scale="45" pageOrder="overThenDown"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39" id="{00000000-000E-0000-0300-000027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7" id="{00000000-000E-0000-0300-000025000000}">
            <xm:f>COUNTIF(List_Values!$B$2:$B$11,R24)=0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36AB4F1-749F-4B0B-B935-9518FA7EC581}">
          <x14:formula1>
            <xm:f>List_Values!$A$2:$A$9</xm:f>
          </x14:formula1>
          <xm:sqref>N24:N33</xm:sqref>
        </x14:dataValidation>
        <x14:dataValidation type="list" allowBlank="1" xr:uid="{3BC13CFC-3470-4FB2-A333-49A8CE070A53}">
          <x14:formula1>
            <xm:f>List_Values!$B$2:$B$11</xm:f>
          </x14:formula1>
          <xm:sqref>R24:R33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V72"/>
  <sheetViews>
    <sheetView showGridLines="0" zoomScaleNormal="100" zoomScaleSheetLayoutView="70" workbookViewId="0">
      <selection activeCell="K3" sqref="K3"/>
    </sheetView>
  </sheetViews>
  <sheetFormatPr defaultRowHeight="14.25" x14ac:dyDescent="0.2"/>
  <cols>
    <col min="1" max="1" width="17.625" style="63" customWidth="1"/>
    <col min="2" max="2" width="14.625" style="63" customWidth="1"/>
    <col min="3" max="10" width="10.625" style="63" customWidth="1"/>
    <col min="11" max="11" width="12" style="63" customWidth="1"/>
    <col min="12" max="12" width="11.375" style="63" customWidth="1"/>
    <col min="13" max="13" width="10.625" style="63" customWidth="1"/>
    <col min="14" max="15" width="12.625" style="63" customWidth="1"/>
    <col min="16" max="17" width="10.625" style="63" customWidth="1"/>
    <col min="18" max="19" width="12.625" style="63" customWidth="1"/>
    <col min="20" max="20" width="10.625" style="63" customWidth="1"/>
    <col min="21" max="21" width="24.625" style="63" customWidth="1"/>
    <col min="22" max="22" width="10.625" style="63" customWidth="1"/>
    <col min="23" max="16384" width="9" style="63"/>
  </cols>
  <sheetData>
    <row r="1" spans="1:17" s="48" customFormat="1" ht="15.75" x14ac:dyDescent="0.25">
      <c r="B1" s="49"/>
      <c r="C1" s="50" t="s">
        <v>92</v>
      </c>
    </row>
    <row r="2" spans="1:17" s="48" customFormat="1" ht="26.25" x14ac:dyDescent="0.4">
      <c r="C2" s="52" t="s">
        <v>112</v>
      </c>
    </row>
    <row r="3" spans="1:17" s="48" customFormat="1" ht="15.75" x14ac:dyDescent="0.25">
      <c r="C3" s="53" t="s">
        <v>79</v>
      </c>
      <c r="D3" s="54" t="str" cm="1">
        <f t="array" ref="D3">LOOKUP(2,1/(Updates!A:A&lt;&gt;""),Updates!A:A)</f>
        <v>1.2</v>
      </c>
      <c r="E3" s="30" t="s">
        <v>108</v>
      </c>
      <c r="M3" s="51"/>
    </row>
    <row r="4" spans="1:17" s="48" customFormat="1" x14ac:dyDescent="0.2"/>
    <row r="5" spans="1:17" ht="15" x14ac:dyDescent="0.25">
      <c r="A5" s="89" t="s">
        <v>34</v>
      </c>
      <c r="B5" s="31" t="str">
        <f>IF('FTV HL Panel'!B5=0,"",'FTV HL Panel'!B5)</f>
        <v/>
      </c>
      <c r="C5" s="32"/>
    </row>
    <row r="6" spans="1:17" ht="15" x14ac:dyDescent="0.25">
      <c r="A6" s="89" t="s">
        <v>59</v>
      </c>
      <c r="B6" s="31" t="str">
        <f>IF('FTV HL Panel'!B6=0,"",'FTV HL Panel'!B6)</f>
        <v/>
      </c>
      <c r="C6" s="32"/>
    </row>
    <row r="7" spans="1:17" ht="15" x14ac:dyDescent="0.25">
      <c r="A7" s="89" t="s">
        <v>33</v>
      </c>
      <c r="B7" s="31" t="str">
        <f>IF('FTV HL Panel'!B7=0,"",'FTV HL Panel'!B7)</f>
        <v/>
      </c>
      <c r="C7" s="32"/>
    </row>
    <row r="8" spans="1:17" ht="15" x14ac:dyDescent="0.25">
      <c r="A8" s="89" t="s">
        <v>41</v>
      </c>
      <c r="B8" s="31" t="str">
        <f>IF('FTV HL Panel'!B8=0,"",'FTV HL Panel'!B8)</f>
        <v/>
      </c>
      <c r="C8" s="32"/>
    </row>
    <row r="9" spans="1:17" ht="15" x14ac:dyDescent="0.25">
      <c r="A9" s="89" t="s">
        <v>42</v>
      </c>
      <c r="B9" s="31" t="str">
        <f>IF('FTV HL Panel'!B9=0,"",'FTV HL Panel'!B9)</f>
        <v/>
      </c>
      <c r="C9" s="32"/>
    </row>
    <row r="12" spans="1:17" ht="15" x14ac:dyDescent="0.25">
      <c r="A12" s="89" t="s">
        <v>43</v>
      </c>
      <c r="B12" s="31" t="str">
        <f>IF('FTV HL Panel'!B12=0,"",'FTV HL Panel'!B12)</f>
        <v/>
      </c>
      <c r="C12" s="90"/>
    </row>
    <row r="13" spans="1:17" ht="15" x14ac:dyDescent="0.25">
      <c r="A13" s="89" t="s">
        <v>39</v>
      </c>
      <c r="B13" s="31" t="str">
        <f>IF('FTV HL Panel'!B13=0,"",'FTV HL Panel'!B13)</f>
        <v/>
      </c>
      <c r="C13" s="90"/>
      <c r="M13" s="68"/>
      <c r="Q13" s="68"/>
    </row>
    <row r="14" spans="1:17" ht="15" x14ac:dyDescent="0.25">
      <c r="A14" s="89" t="s">
        <v>31</v>
      </c>
      <c r="B14" s="31" t="str">
        <f>IF('FTV HL Panel'!B14=0,"",'FTV HL Panel'!B14)</f>
        <v/>
      </c>
      <c r="C14" s="90"/>
    </row>
    <row r="17" spans="1:22" ht="15" x14ac:dyDescent="0.25">
      <c r="A17" s="89" t="s">
        <v>30</v>
      </c>
      <c r="B17" s="31" t="str">
        <f>IF('FTV HL Panel'!B17=0,"",'FTV HL Panel'!B17)</f>
        <v/>
      </c>
      <c r="C17" s="90"/>
    </row>
    <row r="21" spans="1:22" s="48" customFormat="1" ht="15.75" customHeight="1" x14ac:dyDescent="0.2">
      <c r="A21" s="106" t="s">
        <v>36</v>
      </c>
      <c r="B21" s="106"/>
      <c r="C21" s="106"/>
      <c r="D21" s="106" t="s">
        <v>38</v>
      </c>
      <c r="E21" s="106"/>
      <c r="F21" s="106"/>
      <c r="G21" s="106"/>
      <c r="H21" s="106" t="s">
        <v>35</v>
      </c>
      <c r="I21" s="106"/>
      <c r="J21" s="106"/>
      <c r="K21" s="106" t="s">
        <v>10</v>
      </c>
      <c r="L21" s="106"/>
      <c r="M21" s="103" t="s">
        <v>67</v>
      </c>
      <c r="N21" s="104"/>
      <c r="O21" s="104"/>
      <c r="P21" s="105"/>
      <c r="Q21" s="103" t="s">
        <v>68</v>
      </c>
      <c r="R21" s="104"/>
      <c r="S21" s="104"/>
      <c r="T21" s="105"/>
      <c r="U21" s="47" t="s">
        <v>6</v>
      </c>
      <c r="V21" s="47" t="s">
        <v>37</v>
      </c>
    </row>
    <row r="22" spans="1:22" ht="3" customHeight="1" x14ac:dyDescent="0.25">
      <c r="A22" s="19"/>
      <c r="B22" s="19"/>
      <c r="C22" s="19"/>
      <c r="D22" s="19"/>
      <c r="E22" s="19"/>
      <c r="F22" s="19"/>
      <c r="G22" s="19"/>
      <c r="H22" s="19"/>
      <c r="I22" s="19"/>
      <c r="J22" s="19"/>
      <c r="K22" s="19"/>
      <c r="L22" s="19"/>
      <c r="M22" s="19"/>
      <c r="N22" s="19"/>
      <c r="O22" s="19"/>
      <c r="P22" s="19"/>
      <c r="Q22" s="19"/>
      <c r="R22" s="19"/>
      <c r="S22" s="19"/>
      <c r="T22" s="19"/>
      <c r="U22" s="19"/>
      <c r="V22" s="19"/>
    </row>
    <row r="23" spans="1:22" s="48" customFormat="1" ht="45" x14ac:dyDescent="0.2">
      <c r="A23" s="91" t="s">
        <v>4</v>
      </c>
      <c r="B23" s="92" t="s">
        <v>12</v>
      </c>
      <c r="C23" s="92" t="s">
        <v>17</v>
      </c>
      <c r="D23" s="92" t="s">
        <v>19</v>
      </c>
      <c r="E23" s="92" t="s">
        <v>20</v>
      </c>
      <c r="F23" s="92" t="s">
        <v>95</v>
      </c>
      <c r="G23" s="92" t="s">
        <v>25</v>
      </c>
      <c r="H23" s="92" t="s">
        <v>8</v>
      </c>
      <c r="I23" s="92" t="s">
        <v>15</v>
      </c>
      <c r="J23" s="92" t="s">
        <v>7</v>
      </c>
      <c r="K23" s="92" t="s">
        <v>10</v>
      </c>
      <c r="L23" s="92" t="s">
        <v>5</v>
      </c>
      <c r="M23" s="92" t="s">
        <v>69</v>
      </c>
      <c r="N23" s="92" t="s">
        <v>70</v>
      </c>
      <c r="O23" s="92" t="s">
        <v>71</v>
      </c>
      <c r="P23" s="92" t="s">
        <v>72</v>
      </c>
      <c r="Q23" s="92" t="s">
        <v>73</v>
      </c>
      <c r="R23" s="92" t="s">
        <v>74</v>
      </c>
      <c r="S23" s="92" t="s">
        <v>75</v>
      </c>
      <c r="T23" s="92" t="s">
        <v>76</v>
      </c>
      <c r="U23" s="92" t="s">
        <v>6</v>
      </c>
      <c r="V23" s="93" t="s">
        <v>93</v>
      </c>
    </row>
    <row r="24" spans="1:22" x14ac:dyDescent="0.2">
      <c r="A24" s="33"/>
      <c r="B24" s="5"/>
      <c r="C24" s="5"/>
      <c r="D24" s="6"/>
      <c r="E24" s="6"/>
      <c r="F24" s="9">
        <f>D24+E24</f>
        <v>0</v>
      </c>
      <c r="G24" s="6"/>
      <c r="H24" s="6"/>
      <c r="I24" s="5"/>
      <c r="J24" s="7"/>
      <c r="K24" s="5" t="s">
        <v>66</v>
      </c>
      <c r="L24" s="5"/>
      <c r="M24" s="13"/>
      <c r="N24" s="5"/>
      <c r="O24" s="5"/>
      <c r="P24" s="5"/>
      <c r="Q24" s="13"/>
      <c r="R24" s="5"/>
      <c r="S24" s="5"/>
      <c r="T24" s="5"/>
      <c r="U24" s="8"/>
      <c r="V24" s="34">
        <f t="shared" ref="V24:V33" si="0">C24*H24/1000*J24/1000</f>
        <v>0</v>
      </c>
    </row>
    <row r="25" spans="1:22" x14ac:dyDescent="0.2">
      <c r="A25" s="33"/>
      <c r="B25" s="5"/>
      <c r="C25" s="5"/>
      <c r="D25" s="6"/>
      <c r="E25" s="6"/>
      <c r="F25" s="9">
        <f t="shared" ref="F25:F27" si="1">D25+E25</f>
        <v>0</v>
      </c>
      <c r="G25" s="6"/>
      <c r="H25" s="6"/>
      <c r="I25" s="5"/>
      <c r="J25" s="7"/>
      <c r="K25" s="5" t="s">
        <v>66</v>
      </c>
      <c r="L25" s="5"/>
      <c r="M25" s="14"/>
      <c r="N25" s="5"/>
      <c r="O25" s="5"/>
      <c r="P25" s="5"/>
      <c r="Q25" s="14"/>
      <c r="R25" s="5"/>
      <c r="S25" s="5"/>
      <c r="T25" s="5"/>
      <c r="U25" s="8"/>
      <c r="V25" s="34">
        <f t="shared" si="0"/>
        <v>0</v>
      </c>
    </row>
    <row r="26" spans="1:22" x14ac:dyDescent="0.2">
      <c r="A26" s="33"/>
      <c r="B26" s="5"/>
      <c r="C26" s="5"/>
      <c r="D26" s="6"/>
      <c r="E26" s="6"/>
      <c r="F26" s="9">
        <f t="shared" si="1"/>
        <v>0</v>
      </c>
      <c r="G26" s="6"/>
      <c r="H26" s="6"/>
      <c r="I26" s="5"/>
      <c r="J26" s="7"/>
      <c r="K26" s="5" t="s">
        <v>66</v>
      </c>
      <c r="L26" s="5"/>
      <c r="M26" s="14"/>
      <c r="N26" s="5"/>
      <c r="O26" s="5"/>
      <c r="P26" s="5"/>
      <c r="Q26" s="14"/>
      <c r="R26" s="5"/>
      <c r="S26" s="5"/>
      <c r="T26" s="5"/>
      <c r="U26" s="8"/>
      <c r="V26" s="34">
        <f t="shared" si="0"/>
        <v>0</v>
      </c>
    </row>
    <row r="27" spans="1:22" x14ac:dyDescent="0.2">
      <c r="A27" s="33"/>
      <c r="B27" s="5"/>
      <c r="C27" s="5"/>
      <c r="D27" s="6"/>
      <c r="E27" s="6"/>
      <c r="F27" s="9">
        <f t="shared" si="1"/>
        <v>0</v>
      </c>
      <c r="G27" s="6"/>
      <c r="H27" s="6"/>
      <c r="I27" s="5"/>
      <c r="J27" s="7"/>
      <c r="K27" s="5" t="s">
        <v>66</v>
      </c>
      <c r="L27" s="5"/>
      <c r="M27" s="14"/>
      <c r="N27" s="5"/>
      <c r="O27" s="5"/>
      <c r="P27" s="5"/>
      <c r="Q27" s="14"/>
      <c r="R27" s="5"/>
      <c r="S27" s="5"/>
      <c r="T27" s="5"/>
      <c r="U27" s="8"/>
      <c r="V27" s="34">
        <f t="shared" si="0"/>
        <v>0</v>
      </c>
    </row>
    <row r="28" spans="1:22" x14ac:dyDescent="0.2">
      <c r="A28" s="33"/>
      <c r="B28" s="5"/>
      <c r="C28" s="5"/>
      <c r="D28" s="6"/>
      <c r="E28" s="6"/>
      <c r="F28" s="9">
        <f t="shared" ref="F28:F32" si="2">D28+E28</f>
        <v>0</v>
      </c>
      <c r="G28" s="6"/>
      <c r="H28" s="6"/>
      <c r="I28" s="5"/>
      <c r="J28" s="7"/>
      <c r="K28" s="5" t="s">
        <v>66</v>
      </c>
      <c r="L28" s="5"/>
      <c r="M28" s="13"/>
      <c r="N28" s="5"/>
      <c r="O28" s="5"/>
      <c r="P28" s="5"/>
      <c r="Q28" s="13"/>
      <c r="R28" s="5"/>
      <c r="S28" s="5"/>
      <c r="T28" s="5"/>
      <c r="U28" s="8"/>
      <c r="V28" s="34">
        <f t="shared" si="0"/>
        <v>0</v>
      </c>
    </row>
    <row r="29" spans="1:22" x14ac:dyDescent="0.2">
      <c r="A29" s="33"/>
      <c r="B29" s="5"/>
      <c r="C29" s="5"/>
      <c r="D29" s="6"/>
      <c r="E29" s="6"/>
      <c r="F29" s="9">
        <f t="shared" si="2"/>
        <v>0</v>
      </c>
      <c r="G29" s="6"/>
      <c r="H29" s="6"/>
      <c r="I29" s="5"/>
      <c r="J29" s="7"/>
      <c r="K29" s="5" t="s">
        <v>66</v>
      </c>
      <c r="L29" s="5"/>
      <c r="M29" s="13"/>
      <c r="N29" s="5"/>
      <c r="O29" s="5"/>
      <c r="P29" s="5"/>
      <c r="Q29" s="13"/>
      <c r="R29" s="5"/>
      <c r="S29" s="5"/>
      <c r="T29" s="5"/>
      <c r="U29" s="8"/>
      <c r="V29" s="34">
        <f t="shared" si="0"/>
        <v>0</v>
      </c>
    </row>
    <row r="30" spans="1:22" x14ac:dyDescent="0.2">
      <c r="A30" s="33"/>
      <c r="B30" s="5"/>
      <c r="C30" s="5"/>
      <c r="D30" s="6"/>
      <c r="E30" s="6"/>
      <c r="F30" s="9">
        <f t="shared" si="2"/>
        <v>0</v>
      </c>
      <c r="G30" s="6"/>
      <c r="H30" s="6"/>
      <c r="I30" s="5"/>
      <c r="J30" s="7"/>
      <c r="K30" s="5" t="s">
        <v>66</v>
      </c>
      <c r="L30" s="5"/>
      <c r="M30" s="13"/>
      <c r="N30" s="5"/>
      <c r="O30" s="5"/>
      <c r="P30" s="5"/>
      <c r="Q30" s="13"/>
      <c r="R30" s="5"/>
      <c r="S30" s="5"/>
      <c r="T30" s="5"/>
      <c r="U30" s="8"/>
      <c r="V30" s="34">
        <f t="shared" si="0"/>
        <v>0</v>
      </c>
    </row>
    <row r="31" spans="1:22" x14ac:dyDescent="0.2">
      <c r="A31" s="33"/>
      <c r="B31" s="5"/>
      <c r="C31" s="5"/>
      <c r="D31" s="6"/>
      <c r="E31" s="6"/>
      <c r="F31" s="9">
        <f t="shared" si="2"/>
        <v>0</v>
      </c>
      <c r="G31" s="6"/>
      <c r="H31" s="6"/>
      <c r="I31" s="5"/>
      <c r="J31" s="7"/>
      <c r="K31" s="5" t="s">
        <v>66</v>
      </c>
      <c r="L31" s="5"/>
      <c r="M31" s="13"/>
      <c r="N31" s="5"/>
      <c r="O31" s="5"/>
      <c r="P31" s="5"/>
      <c r="Q31" s="13"/>
      <c r="R31" s="5"/>
      <c r="S31" s="5"/>
      <c r="T31" s="5"/>
      <c r="U31" s="8"/>
      <c r="V31" s="34">
        <f t="shared" si="0"/>
        <v>0</v>
      </c>
    </row>
    <row r="32" spans="1:22" x14ac:dyDescent="0.2">
      <c r="A32" s="33"/>
      <c r="B32" s="5"/>
      <c r="C32" s="5"/>
      <c r="D32" s="6"/>
      <c r="E32" s="6"/>
      <c r="F32" s="9">
        <f t="shared" si="2"/>
        <v>0</v>
      </c>
      <c r="G32" s="6"/>
      <c r="H32" s="6"/>
      <c r="I32" s="5"/>
      <c r="J32" s="7"/>
      <c r="K32" s="5" t="s">
        <v>66</v>
      </c>
      <c r="L32" s="5"/>
      <c r="M32" s="13"/>
      <c r="N32" s="5"/>
      <c r="O32" s="5"/>
      <c r="P32" s="5"/>
      <c r="Q32" s="13"/>
      <c r="R32" s="5"/>
      <c r="S32" s="5"/>
      <c r="T32" s="5"/>
      <c r="U32" s="8"/>
      <c r="V32" s="34">
        <f t="shared" si="0"/>
        <v>0</v>
      </c>
    </row>
    <row r="33" spans="1:22" x14ac:dyDescent="0.2">
      <c r="A33" s="35" t="s">
        <v>13</v>
      </c>
      <c r="B33" s="36" t="s">
        <v>1</v>
      </c>
      <c r="C33" s="36">
        <v>0</v>
      </c>
      <c r="D33" s="37">
        <v>400</v>
      </c>
      <c r="E33" s="37">
        <v>400</v>
      </c>
      <c r="F33" s="55">
        <f>D33+E33</f>
        <v>800</v>
      </c>
      <c r="G33" s="37">
        <v>90</v>
      </c>
      <c r="H33" s="37">
        <v>5000</v>
      </c>
      <c r="I33" s="36">
        <v>150</v>
      </c>
      <c r="J33" s="38">
        <v>1000</v>
      </c>
      <c r="K33" s="36" t="s">
        <v>66</v>
      </c>
      <c r="L33" s="36" t="s">
        <v>9</v>
      </c>
      <c r="M33" s="56">
        <v>0.6</v>
      </c>
      <c r="N33" s="36" t="s">
        <v>77</v>
      </c>
      <c r="O33" s="36" t="s">
        <v>57</v>
      </c>
      <c r="P33" s="36" t="s">
        <v>16</v>
      </c>
      <c r="Q33" s="56">
        <v>0.5</v>
      </c>
      <c r="R33" s="36" t="s">
        <v>77</v>
      </c>
      <c r="S33" s="36" t="s">
        <v>57</v>
      </c>
      <c r="T33" s="36" t="s">
        <v>56</v>
      </c>
      <c r="U33" s="40" t="s">
        <v>11</v>
      </c>
      <c r="V33" s="41">
        <f t="shared" si="0"/>
        <v>0</v>
      </c>
    </row>
    <row r="34" spans="1:22" x14ac:dyDescent="0.2">
      <c r="A34" s="57"/>
      <c r="B34" s="58"/>
      <c r="C34" s="58"/>
      <c r="D34" s="59"/>
      <c r="E34" s="59"/>
      <c r="F34" s="60"/>
      <c r="G34" s="59"/>
      <c r="H34" s="59"/>
      <c r="I34" s="58"/>
      <c r="J34" s="58"/>
      <c r="K34" s="58"/>
      <c r="L34" s="58"/>
      <c r="M34" s="58"/>
      <c r="N34" s="58"/>
      <c r="O34" s="58"/>
      <c r="P34" s="58"/>
      <c r="Q34" s="58"/>
      <c r="R34" s="58"/>
      <c r="S34" s="58"/>
      <c r="T34" s="58"/>
      <c r="U34" s="62" t="s">
        <v>0</v>
      </c>
      <c r="V34" s="61">
        <f>SUBTOTAL(109,Table4[Total
Q×L×M '[m2']])</f>
        <v>0</v>
      </c>
    </row>
    <row r="35" spans="1:22" x14ac:dyDescent="0.2">
      <c r="A35" s="68"/>
      <c r="C35" s="69"/>
      <c r="U35" s="70"/>
      <c r="V35" s="71"/>
    </row>
    <row r="36" spans="1:22" x14ac:dyDescent="0.2">
      <c r="U36" s="70"/>
      <c r="V36" s="71"/>
    </row>
    <row r="37" spans="1:22" x14ac:dyDescent="0.2">
      <c r="U37" s="70"/>
      <c r="V37" s="71"/>
    </row>
    <row r="38" spans="1:22" ht="15" x14ac:dyDescent="0.25">
      <c r="A38" s="64" t="s">
        <v>62</v>
      </c>
      <c r="V38" s="73"/>
    </row>
    <row r="39" spans="1:22" ht="14.25" customHeight="1" x14ac:dyDescent="0.2"/>
    <row r="40" spans="1:22" ht="14.25" customHeight="1" x14ac:dyDescent="0.25">
      <c r="A40" s="63" t="s">
        <v>63</v>
      </c>
      <c r="V40" s="73"/>
    </row>
    <row r="41" spans="1:22" ht="14.25" customHeight="1" x14ac:dyDescent="0.25">
      <c r="V41" s="73"/>
    </row>
    <row r="42" spans="1:22" ht="14.25" customHeight="1" x14ac:dyDescent="0.25">
      <c r="A42" s="63" t="s">
        <v>64</v>
      </c>
      <c r="V42" s="73"/>
    </row>
    <row r="43" spans="1:22" ht="14.25" customHeight="1" x14ac:dyDescent="0.25">
      <c r="A43" s="63" t="s">
        <v>65</v>
      </c>
      <c r="V43" s="73"/>
    </row>
    <row r="44" spans="1:22" ht="14.25" customHeight="1" x14ac:dyDescent="0.25">
      <c r="V44" s="73"/>
    </row>
    <row r="45" spans="1:22" ht="14.25" customHeight="1" x14ac:dyDescent="0.25">
      <c r="B45" s="66" t="s">
        <v>49</v>
      </c>
      <c r="C45" s="63" t="s">
        <v>48</v>
      </c>
      <c r="V45" s="73"/>
    </row>
    <row r="46" spans="1:22" ht="14.25" customHeight="1" x14ac:dyDescent="0.25">
      <c r="B46" s="8" t="s">
        <v>50</v>
      </c>
      <c r="C46" s="74" t="s">
        <v>53</v>
      </c>
      <c r="D46" s="74"/>
      <c r="E46" s="74"/>
      <c r="V46" s="73"/>
    </row>
    <row r="47" spans="1:22" ht="14.25" customHeight="1" x14ac:dyDescent="0.25">
      <c r="B47" s="75" t="s">
        <v>50</v>
      </c>
      <c r="C47" s="76" t="s">
        <v>55</v>
      </c>
      <c r="D47" s="76"/>
      <c r="E47" s="76"/>
      <c r="V47" s="73"/>
    </row>
    <row r="48" spans="1:22" ht="14.25" customHeight="1" x14ac:dyDescent="0.25">
      <c r="B48" s="77" t="s">
        <v>50</v>
      </c>
      <c r="C48" s="78" t="s">
        <v>51</v>
      </c>
      <c r="D48" s="78"/>
      <c r="E48" s="78"/>
      <c r="V48" s="73"/>
    </row>
    <row r="49" spans="1:22" ht="14.25" customHeight="1" x14ac:dyDescent="0.25">
      <c r="B49" s="79" t="s">
        <v>52</v>
      </c>
      <c r="C49" s="80" t="s">
        <v>54</v>
      </c>
      <c r="D49" s="80"/>
      <c r="E49" s="80"/>
      <c r="V49" s="73"/>
    </row>
    <row r="50" spans="1:22" ht="15" x14ac:dyDescent="0.25">
      <c r="V50" s="73"/>
    </row>
    <row r="51" spans="1:22" ht="15" x14ac:dyDescent="0.25">
      <c r="A51" s="64" t="s">
        <v>44</v>
      </c>
      <c r="V51" s="73"/>
    </row>
    <row r="53" spans="1:22" ht="15" x14ac:dyDescent="0.25">
      <c r="B53" s="81" t="s">
        <v>2</v>
      </c>
      <c r="V53" s="73"/>
    </row>
    <row r="54" spans="1:22" x14ac:dyDescent="0.2">
      <c r="B54" s="81" t="s">
        <v>104</v>
      </c>
    </row>
    <row r="55" spans="1:22" x14ac:dyDescent="0.2">
      <c r="B55" s="81" t="s">
        <v>3</v>
      </c>
    </row>
    <row r="57" spans="1:22" x14ac:dyDescent="0.2">
      <c r="B57" s="81" t="s">
        <v>47</v>
      </c>
    </row>
    <row r="58" spans="1:22" x14ac:dyDescent="0.2">
      <c r="B58" s="81" t="s">
        <v>103</v>
      </c>
    </row>
    <row r="59" spans="1:22" x14ac:dyDescent="0.2">
      <c r="B59" s="81"/>
    </row>
    <row r="60" spans="1:22" ht="15" x14ac:dyDescent="0.25">
      <c r="A60" s="82" t="s">
        <v>118</v>
      </c>
      <c r="B60" s="83"/>
      <c r="C60" s="83"/>
      <c r="D60" s="83"/>
      <c r="E60" s="83"/>
    </row>
    <row r="61" spans="1:22" x14ac:dyDescent="0.2">
      <c r="A61" s="83"/>
      <c r="B61" s="83"/>
      <c r="C61" s="83"/>
      <c r="D61" s="83"/>
      <c r="E61" s="83"/>
    </row>
    <row r="62" spans="1:22" x14ac:dyDescent="0.2">
      <c r="A62" s="83" t="s">
        <v>40</v>
      </c>
      <c r="C62" s="83"/>
      <c r="D62" s="83"/>
      <c r="E62" s="83"/>
      <c r="F62" s="83"/>
    </row>
    <row r="64" spans="1:22" x14ac:dyDescent="0.2">
      <c r="B64" s="84" t="s">
        <v>18</v>
      </c>
      <c r="C64" s="84" t="s">
        <v>19</v>
      </c>
      <c r="D64" s="84" t="s">
        <v>20</v>
      </c>
      <c r="E64" s="84" t="s">
        <v>26</v>
      </c>
      <c r="F64" s="84" t="s">
        <v>27</v>
      </c>
    </row>
    <row r="65" spans="2:6" x14ac:dyDescent="0.2">
      <c r="B65" s="85">
        <v>150</v>
      </c>
      <c r="C65" s="85">
        <v>400</v>
      </c>
      <c r="D65" s="85">
        <v>400</v>
      </c>
      <c r="E65" s="9">
        <f>C65+D65</f>
        <v>800</v>
      </c>
      <c r="F65" s="85">
        <v>1000</v>
      </c>
    </row>
    <row r="66" spans="2:6" x14ac:dyDescent="0.2">
      <c r="B66" s="86" t="s">
        <v>21</v>
      </c>
      <c r="C66" s="86">
        <f>$B$65+150</f>
        <v>300</v>
      </c>
      <c r="D66" s="86">
        <f>$B$65+150</f>
        <v>300</v>
      </c>
      <c r="E66" s="86">
        <f>C66+D66</f>
        <v>600</v>
      </c>
    </row>
    <row r="67" spans="2:6" x14ac:dyDescent="0.2">
      <c r="B67" s="86" t="s">
        <v>22</v>
      </c>
      <c r="C67" s="86">
        <f>E67-C66</f>
        <v>640</v>
      </c>
      <c r="D67" s="86">
        <f>E67-D66</f>
        <v>640</v>
      </c>
      <c r="E67" s="86">
        <f>$F$65-F67</f>
        <v>940</v>
      </c>
      <c r="F67" s="69">
        <v>60</v>
      </c>
    </row>
    <row r="68" spans="2:6" x14ac:dyDescent="0.2">
      <c r="B68" s="86"/>
      <c r="C68" s="86"/>
      <c r="D68" s="86"/>
      <c r="E68" s="86"/>
    </row>
    <row r="69" spans="2:6" x14ac:dyDescent="0.2">
      <c r="C69" s="87">
        <f>C66</f>
        <v>300</v>
      </c>
      <c r="D69" s="87">
        <f>D66</f>
        <v>300</v>
      </c>
      <c r="E69" s="87">
        <f>C69+D69</f>
        <v>600</v>
      </c>
    </row>
    <row r="70" spans="2:6" x14ac:dyDescent="0.2">
      <c r="C70" s="87">
        <f>C66</f>
        <v>300</v>
      </c>
      <c r="D70" s="87">
        <f>D67</f>
        <v>640</v>
      </c>
      <c r="E70" s="87">
        <f>C70+D70</f>
        <v>940</v>
      </c>
    </row>
    <row r="71" spans="2:6" x14ac:dyDescent="0.2">
      <c r="C71" s="87">
        <f>C67</f>
        <v>640</v>
      </c>
      <c r="D71" s="87">
        <f>D66</f>
        <v>300</v>
      </c>
      <c r="E71" s="87">
        <f>C71+D71</f>
        <v>940</v>
      </c>
    </row>
    <row r="72" spans="2:6" x14ac:dyDescent="0.2">
      <c r="C72" s="87">
        <f>C66</f>
        <v>300</v>
      </c>
      <c r="D72" s="87">
        <f>D66</f>
        <v>300</v>
      </c>
      <c r="E72" s="87">
        <f>C72+D72</f>
        <v>600</v>
      </c>
    </row>
  </sheetData>
  <sheetProtection sheet="1" objects="1" scenarios="1" insertRows="0" deleteRows="0"/>
  <dataConsolidate/>
  <mergeCells count="6">
    <mergeCell ref="Q21:T21"/>
    <mergeCell ref="A21:C21"/>
    <mergeCell ref="H21:J21"/>
    <mergeCell ref="K21:L21"/>
    <mergeCell ref="M21:P21"/>
    <mergeCell ref="D21:G21"/>
  </mergeCells>
  <conditionalFormatting sqref="A24:U33">
    <cfRule type="expression" dxfId="131" priority="1">
      <formula>OR(A24="")</formula>
    </cfRule>
  </conditionalFormatting>
  <conditionalFormatting sqref="B65">
    <cfRule type="expression" dxfId="130" priority="30">
      <formula>NOT(OR(B65=50,B65=60,B65=80,B65=100,B65=120,B65=133,B65=150))</formula>
    </cfRule>
  </conditionalFormatting>
  <conditionalFormatting sqref="C24:C33">
    <cfRule type="cellIs" dxfId="129" priority="24" operator="lessThan">
      <formula>0</formula>
    </cfRule>
  </conditionalFormatting>
  <conditionalFormatting sqref="C65">
    <cfRule type="expression" dxfId="128" priority="29">
      <formula>NOT(AND(C65&gt;=B65+150,C65&lt;=F65-60-B65-150,E65&lt;=F65-60))</formula>
    </cfRule>
  </conditionalFormatting>
  <conditionalFormatting sqref="D24:D33">
    <cfRule type="expression" dxfId="127" priority="32">
      <formula>NOT(AND(D24&gt;=I24+150,D24&lt;=J24-60-I24-150,F24&lt;=J24-60,I24&gt;0,J24&gt;0))</formula>
    </cfRule>
  </conditionalFormatting>
  <conditionalFormatting sqref="D65">
    <cfRule type="expression" dxfId="126" priority="28">
      <formula>NOT(AND(D65&gt;=B65+150,D65&lt;=F65-60-B65-150,E65&lt;=F65-60))</formula>
    </cfRule>
  </conditionalFormatting>
  <conditionalFormatting sqref="E24:E33">
    <cfRule type="expression" dxfId="125" priority="31">
      <formula>NOT(AND(E24&gt;=I24+150,E24&lt;=J24-60-I24-150,F24&lt;=J24-60,I24&gt;0,J24&gt;0))</formula>
    </cfRule>
  </conditionalFormatting>
  <conditionalFormatting sqref="E65">
    <cfRule type="expression" dxfId="124" priority="27">
      <formula>NOT(AND(E65&gt;=2*(B65+150),E65&lt;=F65-60))</formula>
    </cfRule>
  </conditionalFormatting>
  <conditionalFormatting sqref="F24:F33">
    <cfRule type="expression" dxfId="123" priority="25">
      <formula>NOT(OR(AND(F24&gt;=2*(I24+150),F24&lt;=J24-60,D24&gt;0,E24&gt;0),F24=0))</formula>
    </cfRule>
  </conditionalFormatting>
  <conditionalFormatting sqref="F65">
    <cfRule type="cellIs" dxfId="122" priority="26" operator="notBetween">
      <formula>600</formula>
      <formula>1100</formula>
    </cfRule>
  </conditionalFormatting>
  <conditionalFormatting sqref="G24:G33">
    <cfRule type="cellIs" dxfId="121" priority="23" operator="notBetween">
      <formula>80</formula>
      <formula>175</formula>
    </cfRule>
  </conditionalFormatting>
  <conditionalFormatting sqref="H24:H33">
    <cfRule type="cellIs" dxfId="120" priority="21" operator="lessThan">
      <formula>2000</formula>
    </cfRule>
    <cfRule type="cellIs" dxfId="119" priority="22" operator="notBetween">
      <formula>2000</formula>
      <formula>8000</formula>
    </cfRule>
  </conditionalFormatting>
  <conditionalFormatting sqref="I24:I33">
    <cfRule type="expression" dxfId="118" priority="6">
      <formula>AND(OR(D24&gt;0,E24&gt;0),I24=0)</formula>
    </cfRule>
    <cfRule type="expression" dxfId="117" priority="14">
      <formula>OR(AND(L24="Power T",OR(I24=220)))</formula>
    </cfRule>
    <cfRule type="expression" dxfId="116" priority="15">
      <formula>OR(AND(L24="Power T",OR(I24=50)),AND(L24="Power S",OR(I24=220,I24=250)),AND(L24="Perform R",OR(I24=50,I24=220,I24=250)),AND(L24="Perform C",OR(I24=220,I24=250)))</formula>
    </cfRule>
    <cfRule type="expression" dxfId="115" priority="16">
      <formula>NOT(OR(I24=50,I24=60,I24=80,I24=100,I24=120,I24=133,I24=150,I24=172,I24=200,I24=220,I24=240,I24=250))</formula>
    </cfRule>
  </conditionalFormatting>
  <conditionalFormatting sqref="J24:J33">
    <cfRule type="expression" dxfId="114" priority="7">
      <formula>AND(OR(D24&gt;0,E24&gt;0),J24=0)</formula>
    </cfRule>
    <cfRule type="cellIs" dxfId="113" priority="36" operator="notBetween">
      <formula>600</formula>
      <formula>1100</formula>
    </cfRule>
  </conditionalFormatting>
  <conditionalFormatting sqref="K24:K33">
    <cfRule type="expression" dxfId="112" priority="12">
      <formula>NOT(OR(K24="FTV HL",K24=""))</formula>
    </cfRule>
  </conditionalFormatting>
  <conditionalFormatting sqref="L24:L33">
    <cfRule type="expression" dxfId="111" priority="11">
      <formula>NOT(OR(L24="Power T",L24="Power S",L24="Perform R",L24="Perform C"))</formula>
    </cfRule>
    <cfRule type="expression" dxfId="110" priority="10">
      <formula>OR(AND(L24="Power T",OR(I24=50)),AND(L24="Power S",OR(I24=220,I24=250)),AND(L24="Perform R",OR(I24=50,I24=220,I24=250)),AND(L24="Perform C",OR(I24=220,I24=250)))</formula>
    </cfRule>
    <cfRule type="expression" dxfId="109" priority="9">
      <formula>OR(AND(L24="Power T",OR(I24=220)))</formula>
    </cfRule>
  </conditionalFormatting>
  <conditionalFormatting sqref="M24:M33">
    <cfRule type="expression" dxfId="108" priority="8">
      <formula>OR(AND(N24="HPS 200",NOT(M24=0.55)),AND(NOT(N24="HPS 200"),M24=0.55))</formula>
    </cfRule>
    <cfRule type="expression" dxfId="107" priority="2">
      <formula>AND(P24="G",NOT(OR(M24=0.7,M24=0.75,M24=0.8)))</formula>
    </cfRule>
  </conditionalFormatting>
  <conditionalFormatting sqref="N24:N33">
    <cfRule type="expression" dxfId="105" priority="4">
      <formula>OR(AND(N24="HPS 200",NOT(M24=0.55)),AND(NOT(N24="HPS 200"),M24=0.55))</formula>
    </cfRule>
    <cfRule type="expression" dxfId="104" priority="20">
      <formula>NOT(OR(N24="SP 25",N24="SP 25",N24="PVDF 25",N24="PVDF 35",N24="PUR 50",N24="PVCF 150",N24="HPS 200",N24="PRISMA",N24="PRISMA ELEMENTS",N24="Inox 304",N24="Inox 316L",N24="Inox 316"))</formula>
    </cfRule>
  </conditionalFormatting>
  <conditionalFormatting sqref="P24:P33">
    <cfRule type="expression" dxfId="103" priority="3">
      <formula>AND(P24="G",NOT(OR(M24=0.7,M24=0.75,M24=0.8)))</formula>
    </cfRule>
    <cfRule type="expression" dxfId="102" priority="34">
      <formula>NOT(OR(P24="S",P24="V",P24="V2",P24="G",P24="M",P24="M3",P24="M8"))</formula>
    </cfRule>
  </conditionalFormatting>
  <conditionalFormatting sqref="R24:R33">
    <cfRule type="expression" dxfId="100" priority="18">
      <formula>NOT(OR(R24="SP 25",R24="SP 25",R24="PVDF 25",R24="PVDF 35",R24="PUR 50",R24="PVCF 150",R24="HPS 200",R24="PRISMA",R24="PRISMA ELEMENTS",R24="Inox 304",R24="Inox 316L",R24="Inox 316"))</formula>
    </cfRule>
  </conditionalFormatting>
  <conditionalFormatting sqref="T24:T33">
    <cfRule type="expression" dxfId="99" priority="33">
      <formula>NOT(OR(T24="S",T24="V",T24="V2",T24="G",T24="M2"))</formula>
    </cfRule>
  </conditionalFormatting>
  <dataValidations count="16">
    <dataValidation type="whole" operator="greaterThanOrEqual" allowBlank="1" sqref="C24:C33" xr:uid="{8DDEDD71-CF26-4E40-9BFF-C5E89FAB9578}">
      <formula1>0</formula1>
    </dataValidation>
    <dataValidation type="custom" errorStyle="information" allowBlank="1" errorTitle="wrong" sqref="E24 E26:E33" xr:uid="{4F8BAC0A-7201-4311-8670-9C594680BB29}">
      <formula1>AND(E24&gt;=I24+150,E24&lt;=J24-60-I24-150)</formula1>
    </dataValidation>
    <dataValidation type="custom" errorStyle="information" allowBlank="1" errorTitle="wrong" sqref="D24 D26: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33" xr:uid="{D252283F-3DEC-4B2C-A3A4-79BE977B8EDA}">
      <formula1>600</formula1>
      <formula2>1100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1100</formula2>
    </dataValidation>
    <dataValidation type="whole" errorStyle="information" allowBlank="1" errorTitle="Wrong length" error="Insert length (whole number)_x000a_2000 to 8000 mm" sqref="H33" xr:uid="{5EC058F8-9E41-4441-96FD-235140235A11}">
      <formula1>2000</formula1>
      <formula2>8000</formula2>
    </dataValidation>
    <dataValidation type="whole" errorStyle="information" allowBlank="1" errorTitle="wrong" sqref="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33" xr:uid="{F6C8332E-2EEA-45F3-B7E3-08F12512970F}">
      <formula1>"50,60,80,100,120,133,150,172,200,220,240,250"</formula1>
    </dataValidation>
    <dataValidation type="list" allowBlank="1" sqref="K24:K32" xr:uid="{A1ACB80F-0863-48F1-84CB-F79B7C7C0624}">
      <formula1>"FTV HL"</formula1>
    </dataValidation>
    <dataValidation type="custom" allowBlank="1" sqref="F33" xr:uid="{4AF39416-1707-47FF-B689-C3BC9EA3E6E4}">
      <formula1>AND(F33&gt;=2*(I33+150),F33&lt;=J33-60)</formula1>
    </dataValidation>
    <dataValidation errorStyle="information" allowBlank="1" errorTitle="wrong" sqref="D25" xr:uid="{F37F69B7-914E-450C-8559-5B52E7EC7255}"/>
  </dataValidations>
  <pageMargins left="0.39370078740157483" right="0.39370078740157483" top="0.39370078740157483" bottom="0.39370078740157483" header="0.31496062992125984" footer="0.31496062992125984"/>
  <pageSetup paperSize="9" scale="47" pageOrder="overThenDown"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9" id="{00000000-000E-0000-04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4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D3DD2D3B-08C7-4565-ACFE-56503DF3DE02}">
          <x14:formula1>
            <xm:f>List_Values!$B$2:$B$11</xm:f>
          </x14:formula1>
          <xm:sqref>Q24:Q33</xm:sqref>
        </x14:dataValidation>
        <x14:dataValidation type="list" allowBlank="1" xr:uid="{B62D644C-E15F-4EA6-AF47-3A34D9446AC5}">
          <x14:formula1>
            <xm:f>List_Values!$A$2:$A$9</xm:f>
          </x14:formula1>
          <xm:sqref>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7B79-65F2-4741-AD51-D77C2D2B7B93}">
  <dimension ref="A1:V72"/>
  <sheetViews>
    <sheetView showGridLines="0" zoomScaleNormal="100" zoomScaleSheetLayoutView="70" workbookViewId="0">
      <selection activeCell="K2" sqref="K2"/>
    </sheetView>
  </sheetViews>
  <sheetFormatPr defaultRowHeight="14.25" x14ac:dyDescent="0.2"/>
  <cols>
    <col min="1" max="1" width="17.625" style="63" customWidth="1"/>
    <col min="2" max="2" width="14.625" style="63" customWidth="1"/>
    <col min="3" max="10" width="10.625" style="63" customWidth="1"/>
    <col min="11" max="11" width="12" style="63" customWidth="1"/>
    <col min="12" max="12" width="11.375" style="63" customWidth="1"/>
    <col min="13" max="13" width="10.625" style="63" customWidth="1"/>
    <col min="14" max="15" width="12.625" style="63" customWidth="1"/>
    <col min="16" max="17" width="10.625" style="63" customWidth="1"/>
    <col min="18" max="19" width="12.625" style="63" customWidth="1"/>
    <col min="20" max="20" width="10.625" style="63" customWidth="1"/>
    <col min="21" max="21" width="24.625" style="63" customWidth="1"/>
    <col min="22" max="22" width="10.625" style="63" customWidth="1"/>
    <col min="23" max="16384" width="9" style="63"/>
  </cols>
  <sheetData>
    <row r="1" spans="1:17" s="48" customFormat="1" ht="15.75" x14ac:dyDescent="0.25">
      <c r="B1" s="49"/>
      <c r="C1" s="50" t="s">
        <v>92</v>
      </c>
    </row>
    <row r="2" spans="1:17" s="48" customFormat="1" ht="26.25" x14ac:dyDescent="0.4">
      <c r="C2" s="52" t="s">
        <v>111</v>
      </c>
    </row>
    <row r="3" spans="1:17" s="48" customFormat="1" ht="15.75" x14ac:dyDescent="0.25">
      <c r="C3" s="53" t="s">
        <v>79</v>
      </c>
      <c r="D3" s="54" t="str" cm="1">
        <f t="array" ref="D3">LOOKUP(2,1/(Updates!A:A&lt;&gt;""),Updates!A:A)</f>
        <v>1.2</v>
      </c>
      <c r="E3" s="30" t="s">
        <v>108</v>
      </c>
      <c r="M3" s="51"/>
    </row>
    <row r="4" spans="1:17" s="48" customFormat="1" x14ac:dyDescent="0.2"/>
    <row r="5" spans="1:17" ht="15" x14ac:dyDescent="0.25">
      <c r="A5" s="89" t="s">
        <v>34</v>
      </c>
      <c r="B5" s="31" t="str">
        <f>IF('FTV HL Panel'!B5=0,"",'FTV HL Panel'!B5)</f>
        <v/>
      </c>
      <c r="C5" s="32"/>
    </row>
    <row r="6" spans="1:17" ht="15" x14ac:dyDescent="0.25">
      <c r="A6" s="89" t="s">
        <v>59</v>
      </c>
      <c r="B6" s="31" t="str">
        <f>IF('FTV HL Panel'!B6=0,"",'FTV HL Panel'!B6)</f>
        <v/>
      </c>
      <c r="C6" s="32"/>
    </row>
    <row r="7" spans="1:17" ht="15" x14ac:dyDescent="0.25">
      <c r="A7" s="89" t="s">
        <v>33</v>
      </c>
      <c r="B7" s="31" t="str">
        <f>IF('FTV HL Panel'!B7=0,"",'FTV HL Panel'!B7)</f>
        <v/>
      </c>
      <c r="C7" s="32"/>
    </row>
    <row r="8" spans="1:17" ht="15" x14ac:dyDescent="0.25">
      <c r="A8" s="89" t="s">
        <v>41</v>
      </c>
      <c r="B8" s="31" t="str">
        <f>IF('FTV HL Panel'!B8=0,"",'FTV HL Panel'!B8)</f>
        <v/>
      </c>
      <c r="C8" s="32"/>
    </row>
    <row r="9" spans="1:17" ht="15" x14ac:dyDescent="0.25">
      <c r="A9" s="89" t="s">
        <v>42</v>
      </c>
      <c r="B9" s="31" t="str">
        <f>IF('FTV HL Panel'!B9=0,"",'FTV HL Panel'!B9)</f>
        <v/>
      </c>
      <c r="C9" s="32"/>
    </row>
    <row r="12" spans="1:17" ht="15" x14ac:dyDescent="0.25">
      <c r="A12" s="89" t="s">
        <v>43</v>
      </c>
      <c r="B12" s="31" t="str">
        <f>IF('FTV HL Panel'!B12=0,"",'FTV HL Panel'!B12)</f>
        <v/>
      </c>
      <c r="C12" s="90"/>
    </row>
    <row r="13" spans="1:17" ht="15" x14ac:dyDescent="0.25">
      <c r="A13" s="89" t="s">
        <v>39</v>
      </c>
      <c r="B13" s="31" t="str">
        <f>IF('FTV HL Panel'!B13=0,"",'FTV HL Panel'!B13)</f>
        <v/>
      </c>
      <c r="C13" s="90"/>
      <c r="M13" s="68"/>
      <c r="Q13" s="68"/>
    </row>
    <row r="14" spans="1:17" ht="15" x14ac:dyDescent="0.25">
      <c r="A14" s="89" t="s">
        <v>31</v>
      </c>
      <c r="B14" s="31" t="str">
        <f>IF('FTV HL Panel'!B14=0,"",'FTV HL Panel'!B14)</f>
        <v/>
      </c>
      <c r="C14" s="90"/>
    </row>
    <row r="17" spans="1:22" ht="15" x14ac:dyDescent="0.25">
      <c r="A17" s="89" t="s">
        <v>30</v>
      </c>
      <c r="B17" s="31" t="str">
        <f>IF('FTV HL Panel'!B17=0,"",'FTV HL Panel'!B17)</f>
        <v/>
      </c>
      <c r="C17" s="90"/>
    </row>
    <row r="21" spans="1:22" s="48" customFormat="1" ht="15.75" customHeight="1" x14ac:dyDescent="0.2">
      <c r="A21" s="106" t="s">
        <v>36</v>
      </c>
      <c r="B21" s="106"/>
      <c r="C21" s="106"/>
      <c r="D21" s="106" t="s">
        <v>38</v>
      </c>
      <c r="E21" s="106"/>
      <c r="F21" s="106"/>
      <c r="G21" s="106"/>
      <c r="H21" s="106" t="s">
        <v>35</v>
      </c>
      <c r="I21" s="106"/>
      <c r="J21" s="106"/>
      <c r="K21" s="106" t="s">
        <v>10</v>
      </c>
      <c r="L21" s="106"/>
      <c r="M21" s="103" t="s">
        <v>67</v>
      </c>
      <c r="N21" s="104"/>
      <c r="O21" s="104"/>
      <c r="P21" s="105"/>
      <c r="Q21" s="103" t="s">
        <v>68</v>
      </c>
      <c r="R21" s="104"/>
      <c r="S21" s="104"/>
      <c r="T21" s="105"/>
      <c r="U21" s="47" t="s">
        <v>6</v>
      </c>
      <c r="V21" s="47" t="s">
        <v>37</v>
      </c>
    </row>
    <row r="22" spans="1:22" ht="3" customHeight="1" x14ac:dyDescent="0.25">
      <c r="A22" s="19"/>
      <c r="B22" s="19"/>
      <c r="C22" s="19"/>
      <c r="D22" s="19"/>
      <c r="E22" s="19"/>
      <c r="F22" s="19"/>
      <c r="G22" s="19"/>
      <c r="H22" s="19"/>
      <c r="I22" s="19"/>
      <c r="J22" s="19"/>
      <c r="K22" s="19"/>
      <c r="L22" s="19"/>
      <c r="M22" s="19"/>
      <c r="N22" s="19"/>
      <c r="O22" s="19"/>
      <c r="P22" s="19"/>
      <c r="Q22" s="19"/>
      <c r="R22" s="19"/>
      <c r="S22" s="19"/>
      <c r="T22" s="19"/>
      <c r="U22" s="19"/>
      <c r="V22" s="19"/>
    </row>
    <row r="23" spans="1:22" s="48" customFormat="1" ht="45" x14ac:dyDescent="0.2">
      <c r="A23" s="91" t="s">
        <v>4</v>
      </c>
      <c r="B23" s="92" t="s">
        <v>12</v>
      </c>
      <c r="C23" s="92" t="s">
        <v>17</v>
      </c>
      <c r="D23" s="92" t="s">
        <v>19</v>
      </c>
      <c r="E23" s="92" t="s">
        <v>20</v>
      </c>
      <c r="F23" s="92" t="s">
        <v>95</v>
      </c>
      <c r="G23" s="92" t="s">
        <v>25</v>
      </c>
      <c r="H23" s="92" t="s">
        <v>8</v>
      </c>
      <c r="I23" s="92" t="s">
        <v>15</v>
      </c>
      <c r="J23" s="92" t="s">
        <v>7</v>
      </c>
      <c r="K23" s="92" t="s">
        <v>10</v>
      </c>
      <c r="L23" s="92" t="s">
        <v>5</v>
      </c>
      <c r="M23" s="92" t="s">
        <v>69</v>
      </c>
      <c r="N23" s="92" t="s">
        <v>70</v>
      </c>
      <c r="O23" s="92" t="s">
        <v>71</v>
      </c>
      <c r="P23" s="92" t="s">
        <v>72</v>
      </c>
      <c r="Q23" s="92" t="s">
        <v>73</v>
      </c>
      <c r="R23" s="92" t="s">
        <v>74</v>
      </c>
      <c r="S23" s="92" t="s">
        <v>75</v>
      </c>
      <c r="T23" s="92" t="s">
        <v>76</v>
      </c>
      <c r="U23" s="92" t="s">
        <v>6</v>
      </c>
      <c r="V23" s="93" t="s">
        <v>93</v>
      </c>
    </row>
    <row r="24" spans="1:22" x14ac:dyDescent="0.2">
      <c r="A24" s="33"/>
      <c r="B24" s="5"/>
      <c r="C24" s="5"/>
      <c r="D24" s="6"/>
      <c r="E24" s="6"/>
      <c r="F24" s="9">
        <f>D24+E24</f>
        <v>0</v>
      </c>
      <c r="G24" s="6"/>
      <c r="H24" s="6"/>
      <c r="I24" s="5"/>
      <c r="J24" s="7"/>
      <c r="K24" s="5" t="s">
        <v>66</v>
      </c>
      <c r="L24" s="5"/>
      <c r="M24" s="13"/>
      <c r="N24" s="5"/>
      <c r="O24" s="5"/>
      <c r="P24" s="5"/>
      <c r="Q24" s="13"/>
      <c r="R24" s="5"/>
      <c r="S24" s="5"/>
      <c r="T24" s="5"/>
      <c r="U24" s="8"/>
      <c r="V24" s="34">
        <f t="shared" ref="V24:V33" si="0">C24*H24/1000*J24/1000</f>
        <v>0</v>
      </c>
    </row>
    <row r="25" spans="1:22" x14ac:dyDescent="0.2">
      <c r="A25" s="33"/>
      <c r="B25" s="5"/>
      <c r="C25" s="5"/>
      <c r="D25" s="6"/>
      <c r="E25" s="6"/>
      <c r="F25" s="9">
        <f t="shared" ref="F25:F32" si="1">D25+E25</f>
        <v>0</v>
      </c>
      <c r="G25" s="6"/>
      <c r="H25" s="6"/>
      <c r="I25" s="5"/>
      <c r="J25" s="7"/>
      <c r="K25" s="5" t="s">
        <v>66</v>
      </c>
      <c r="L25" s="5"/>
      <c r="M25" s="14"/>
      <c r="N25" s="5"/>
      <c r="O25" s="5"/>
      <c r="P25" s="5"/>
      <c r="Q25" s="14"/>
      <c r="R25" s="5"/>
      <c r="S25" s="5"/>
      <c r="T25" s="5"/>
      <c r="U25" s="8"/>
      <c r="V25" s="34">
        <f t="shared" si="0"/>
        <v>0</v>
      </c>
    </row>
    <row r="26" spans="1:22" x14ac:dyDescent="0.2">
      <c r="A26" s="33"/>
      <c r="B26" s="5"/>
      <c r="C26" s="5"/>
      <c r="D26" s="6"/>
      <c r="E26" s="6"/>
      <c r="F26" s="9">
        <f t="shared" si="1"/>
        <v>0</v>
      </c>
      <c r="G26" s="6"/>
      <c r="H26" s="6"/>
      <c r="I26" s="5"/>
      <c r="J26" s="7"/>
      <c r="K26" s="5" t="s">
        <v>66</v>
      </c>
      <c r="L26" s="5"/>
      <c r="M26" s="14"/>
      <c r="N26" s="5"/>
      <c r="O26" s="5"/>
      <c r="P26" s="5"/>
      <c r="Q26" s="14"/>
      <c r="R26" s="5"/>
      <c r="S26" s="5"/>
      <c r="T26" s="5"/>
      <c r="U26" s="8"/>
      <c r="V26" s="34">
        <f t="shared" si="0"/>
        <v>0</v>
      </c>
    </row>
    <row r="27" spans="1:22" x14ac:dyDescent="0.2">
      <c r="A27" s="33"/>
      <c r="B27" s="5"/>
      <c r="C27" s="5"/>
      <c r="D27" s="6"/>
      <c r="E27" s="6"/>
      <c r="F27" s="9">
        <f t="shared" si="1"/>
        <v>0</v>
      </c>
      <c r="G27" s="6"/>
      <c r="H27" s="6"/>
      <c r="I27" s="5"/>
      <c r="J27" s="7"/>
      <c r="K27" s="5" t="s">
        <v>66</v>
      </c>
      <c r="L27" s="5"/>
      <c r="M27" s="14"/>
      <c r="N27" s="5"/>
      <c r="O27" s="5"/>
      <c r="P27" s="5"/>
      <c r="Q27" s="14"/>
      <c r="R27" s="5"/>
      <c r="S27" s="5"/>
      <c r="T27" s="5"/>
      <c r="U27" s="8"/>
      <c r="V27" s="34">
        <f t="shared" si="0"/>
        <v>0</v>
      </c>
    </row>
    <row r="28" spans="1:22" x14ac:dyDescent="0.2">
      <c r="A28" s="33"/>
      <c r="B28" s="5"/>
      <c r="C28" s="5"/>
      <c r="D28" s="6"/>
      <c r="E28" s="6"/>
      <c r="F28" s="9">
        <f t="shared" si="1"/>
        <v>0</v>
      </c>
      <c r="G28" s="6"/>
      <c r="H28" s="6"/>
      <c r="I28" s="5"/>
      <c r="J28" s="7"/>
      <c r="K28" s="5" t="s">
        <v>66</v>
      </c>
      <c r="L28" s="5"/>
      <c r="M28" s="13"/>
      <c r="N28" s="5"/>
      <c r="O28" s="5"/>
      <c r="P28" s="5"/>
      <c r="Q28" s="13"/>
      <c r="R28" s="5"/>
      <c r="S28" s="5"/>
      <c r="T28" s="5"/>
      <c r="U28" s="8"/>
      <c r="V28" s="34">
        <f t="shared" si="0"/>
        <v>0</v>
      </c>
    </row>
    <row r="29" spans="1:22" x14ac:dyDescent="0.2">
      <c r="A29" s="33"/>
      <c r="B29" s="5"/>
      <c r="C29" s="5"/>
      <c r="D29" s="6"/>
      <c r="E29" s="6"/>
      <c r="F29" s="9">
        <f t="shared" si="1"/>
        <v>0</v>
      </c>
      <c r="G29" s="6"/>
      <c r="H29" s="6"/>
      <c r="I29" s="5"/>
      <c r="J29" s="7"/>
      <c r="K29" s="5" t="s">
        <v>66</v>
      </c>
      <c r="L29" s="5"/>
      <c r="M29" s="13"/>
      <c r="N29" s="5"/>
      <c r="O29" s="5"/>
      <c r="P29" s="5"/>
      <c r="Q29" s="13"/>
      <c r="R29" s="5"/>
      <c r="S29" s="5"/>
      <c r="T29" s="5"/>
      <c r="U29" s="8"/>
      <c r="V29" s="34">
        <f t="shared" si="0"/>
        <v>0</v>
      </c>
    </row>
    <row r="30" spans="1:22" x14ac:dyDescent="0.2">
      <c r="A30" s="33"/>
      <c r="B30" s="5"/>
      <c r="C30" s="5"/>
      <c r="D30" s="6"/>
      <c r="E30" s="6"/>
      <c r="F30" s="9">
        <f t="shared" si="1"/>
        <v>0</v>
      </c>
      <c r="G30" s="6"/>
      <c r="H30" s="6"/>
      <c r="I30" s="5"/>
      <c r="J30" s="7"/>
      <c r="K30" s="5" t="s">
        <v>66</v>
      </c>
      <c r="L30" s="5"/>
      <c r="M30" s="13"/>
      <c r="N30" s="5"/>
      <c r="O30" s="5"/>
      <c r="P30" s="5"/>
      <c r="Q30" s="13"/>
      <c r="R30" s="5"/>
      <c r="S30" s="5"/>
      <c r="T30" s="5"/>
      <c r="U30" s="8"/>
      <c r="V30" s="34">
        <f t="shared" si="0"/>
        <v>0</v>
      </c>
    </row>
    <row r="31" spans="1:22" x14ac:dyDescent="0.2">
      <c r="A31" s="33"/>
      <c r="B31" s="5"/>
      <c r="C31" s="5"/>
      <c r="D31" s="6"/>
      <c r="E31" s="6"/>
      <c r="F31" s="9">
        <f t="shared" si="1"/>
        <v>0</v>
      </c>
      <c r="G31" s="6"/>
      <c r="H31" s="6"/>
      <c r="I31" s="5"/>
      <c r="J31" s="7"/>
      <c r="K31" s="5" t="s">
        <v>66</v>
      </c>
      <c r="L31" s="5"/>
      <c r="M31" s="13"/>
      <c r="N31" s="5"/>
      <c r="O31" s="5"/>
      <c r="P31" s="5"/>
      <c r="Q31" s="13"/>
      <c r="R31" s="5"/>
      <c r="S31" s="5"/>
      <c r="T31" s="5"/>
      <c r="U31" s="8"/>
      <c r="V31" s="34">
        <f t="shared" si="0"/>
        <v>0</v>
      </c>
    </row>
    <row r="32" spans="1:22" x14ac:dyDescent="0.2">
      <c r="A32" s="33"/>
      <c r="B32" s="5"/>
      <c r="C32" s="5"/>
      <c r="D32" s="6"/>
      <c r="E32" s="6"/>
      <c r="F32" s="9">
        <f t="shared" si="1"/>
        <v>0</v>
      </c>
      <c r="G32" s="6"/>
      <c r="H32" s="6"/>
      <c r="I32" s="5"/>
      <c r="J32" s="7"/>
      <c r="K32" s="5" t="s">
        <v>66</v>
      </c>
      <c r="L32" s="5"/>
      <c r="M32" s="13"/>
      <c r="N32" s="5"/>
      <c r="O32" s="5"/>
      <c r="P32" s="5"/>
      <c r="Q32" s="13"/>
      <c r="R32" s="5"/>
      <c r="S32" s="5"/>
      <c r="T32" s="5"/>
      <c r="U32" s="8"/>
      <c r="V32" s="34">
        <f t="shared" si="0"/>
        <v>0</v>
      </c>
    </row>
    <row r="33" spans="1:22" x14ac:dyDescent="0.2">
      <c r="A33" s="35" t="s">
        <v>13</v>
      </c>
      <c r="B33" s="36" t="s">
        <v>1</v>
      </c>
      <c r="C33" s="36">
        <v>0</v>
      </c>
      <c r="D33" s="37">
        <v>400</v>
      </c>
      <c r="E33" s="37">
        <v>400</v>
      </c>
      <c r="F33" s="55">
        <f>D33+E33</f>
        <v>800</v>
      </c>
      <c r="G33" s="37">
        <v>90</v>
      </c>
      <c r="H33" s="37">
        <v>5000</v>
      </c>
      <c r="I33" s="36">
        <v>150</v>
      </c>
      <c r="J33" s="38">
        <v>800</v>
      </c>
      <c r="K33" s="36" t="s">
        <v>66</v>
      </c>
      <c r="L33" s="36" t="s">
        <v>9</v>
      </c>
      <c r="M33" s="56">
        <v>0.6</v>
      </c>
      <c r="N33" s="36" t="s">
        <v>77</v>
      </c>
      <c r="O33" s="36" t="s">
        <v>57</v>
      </c>
      <c r="P33" s="36" t="s">
        <v>16</v>
      </c>
      <c r="Q33" s="56">
        <v>0.5</v>
      </c>
      <c r="R33" s="36" t="s">
        <v>77</v>
      </c>
      <c r="S33" s="36" t="s">
        <v>57</v>
      </c>
      <c r="T33" s="36" t="s">
        <v>56</v>
      </c>
      <c r="U33" s="40" t="s">
        <v>11</v>
      </c>
      <c r="V33" s="41">
        <f t="shared" si="0"/>
        <v>0</v>
      </c>
    </row>
    <row r="34" spans="1:22" x14ac:dyDescent="0.2">
      <c r="A34" s="57"/>
      <c r="B34" s="58"/>
      <c r="C34" s="58"/>
      <c r="D34" s="59"/>
      <c r="E34" s="59"/>
      <c r="F34" s="60"/>
      <c r="G34" s="59"/>
      <c r="H34" s="59"/>
      <c r="I34" s="58"/>
      <c r="J34" s="58"/>
      <c r="K34" s="58"/>
      <c r="L34" s="58"/>
      <c r="M34" s="58"/>
      <c r="N34" s="58"/>
      <c r="O34" s="58"/>
      <c r="P34" s="58"/>
      <c r="Q34" s="58"/>
      <c r="R34" s="58"/>
      <c r="S34" s="58"/>
      <c r="T34" s="58"/>
      <c r="U34" s="62" t="s">
        <v>0</v>
      </c>
      <c r="V34" s="61">
        <f>SUBTOTAL(109,Table48[Total
Q×L×M '[m2']])</f>
        <v>0</v>
      </c>
    </row>
    <row r="35" spans="1:22" x14ac:dyDescent="0.2">
      <c r="A35" s="68"/>
      <c r="C35" s="69"/>
      <c r="U35" s="70"/>
      <c r="V35" s="71"/>
    </row>
    <row r="36" spans="1:22" x14ac:dyDescent="0.2">
      <c r="U36" s="70"/>
      <c r="V36" s="71"/>
    </row>
    <row r="37" spans="1:22" x14ac:dyDescent="0.2">
      <c r="U37" s="70"/>
      <c r="V37" s="71"/>
    </row>
    <row r="38" spans="1:22" ht="15" x14ac:dyDescent="0.25">
      <c r="A38" s="64" t="s">
        <v>62</v>
      </c>
      <c r="V38" s="73"/>
    </row>
    <row r="39" spans="1:22" ht="14.25" customHeight="1" x14ac:dyDescent="0.2"/>
    <row r="40" spans="1:22" ht="14.25" customHeight="1" x14ac:dyDescent="0.25">
      <c r="A40" s="63" t="s">
        <v>63</v>
      </c>
      <c r="V40" s="73"/>
    </row>
    <row r="41" spans="1:22" ht="14.25" customHeight="1" x14ac:dyDescent="0.25">
      <c r="V41" s="73"/>
    </row>
    <row r="42" spans="1:22" ht="14.25" customHeight="1" x14ac:dyDescent="0.25">
      <c r="A42" s="63" t="s">
        <v>64</v>
      </c>
      <c r="V42" s="73"/>
    </row>
    <row r="43" spans="1:22" ht="14.25" customHeight="1" x14ac:dyDescent="0.25">
      <c r="A43" s="63" t="s">
        <v>65</v>
      </c>
      <c r="V43" s="73"/>
    </row>
    <row r="44" spans="1:22" ht="14.25" customHeight="1" x14ac:dyDescent="0.25">
      <c r="V44" s="73"/>
    </row>
    <row r="45" spans="1:22" ht="14.25" customHeight="1" x14ac:dyDescent="0.25">
      <c r="B45" s="66" t="s">
        <v>49</v>
      </c>
      <c r="C45" s="63" t="s">
        <v>48</v>
      </c>
      <c r="V45" s="73"/>
    </row>
    <row r="46" spans="1:22" ht="14.25" customHeight="1" x14ac:dyDescent="0.25">
      <c r="B46" s="8" t="s">
        <v>50</v>
      </c>
      <c r="C46" s="74" t="s">
        <v>53</v>
      </c>
      <c r="D46" s="74"/>
      <c r="E46" s="74"/>
      <c r="V46" s="73"/>
    </row>
    <row r="47" spans="1:22" ht="14.25" customHeight="1" x14ac:dyDescent="0.25">
      <c r="B47" s="75" t="s">
        <v>50</v>
      </c>
      <c r="C47" s="76" t="s">
        <v>55</v>
      </c>
      <c r="D47" s="76"/>
      <c r="E47" s="76"/>
      <c r="V47" s="73"/>
    </row>
    <row r="48" spans="1:22" ht="14.25" customHeight="1" x14ac:dyDescent="0.25">
      <c r="B48" s="77" t="s">
        <v>50</v>
      </c>
      <c r="C48" s="78" t="s">
        <v>51</v>
      </c>
      <c r="D48" s="78"/>
      <c r="E48" s="78"/>
      <c r="V48" s="73"/>
    </row>
    <row r="49" spans="1:22" ht="14.25" customHeight="1" x14ac:dyDescent="0.25">
      <c r="B49" s="79" t="s">
        <v>52</v>
      </c>
      <c r="C49" s="80" t="s">
        <v>54</v>
      </c>
      <c r="D49" s="80"/>
      <c r="E49" s="80"/>
      <c r="V49" s="73"/>
    </row>
    <row r="50" spans="1:22" ht="15" x14ac:dyDescent="0.25">
      <c r="V50" s="73"/>
    </row>
    <row r="51" spans="1:22" ht="15" x14ac:dyDescent="0.25">
      <c r="A51" s="64" t="s">
        <v>44</v>
      </c>
      <c r="V51" s="73"/>
    </row>
    <row r="53" spans="1:22" ht="15" x14ac:dyDescent="0.25">
      <c r="B53" s="81" t="s">
        <v>2</v>
      </c>
      <c r="V53" s="73"/>
    </row>
    <row r="54" spans="1:22" x14ac:dyDescent="0.2">
      <c r="B54" s="81" t="s">
        <v>104</v>
      </c>
    </row>
    <row r="55" spans="1:22" x14ac:dyDescent="0.2">
      <c r="B55" s="81" t="s">
        <v>3</v>
      </c>
    </row>
    <row r="57" spans="1:22" x14ac:dyDescent="0.2">
      <c r="B57" s="81" t="s">
        <v>47</v>
      </c>
    </row>
    <row r="58" spans="1:22" x14ac:dyDescent="0.2">
      <c r="B58" s="81" t="s">
        <v>103</v>
      </c>
    </row>
    <row r="59" spans="1:22" x14ac:dyDescent="0.2">
      <c r="B59" s="81"/>
    </row>
    <row r="60" spans="1:22" ht="15" x14ac:dyDescent="0.25">
      <c r="A60" s="82" t="s">
        <v>117</v>
      </c>
      <c r="B60" s="83"/>
      <c r="C60" s="83"/>
      <c r="D60" s="83"/>
      <c r="E60" s="83"/>
    </row>
    <row r="61" spans="1:22" x14ac:dyDescent="0.2">
      <c r="A61" s="83"/>
      <c r="B61" s="83"/>
      <c r="C61" s="83"/>
      <c r="D61" s="83"/>
      <c r="E61" s="83"/>
    </row>
    <row r="62" spans="1:22" x14ac:dyDescent="0.2">
      <c r="A62" s="83" t="s">
        <v>40</v>
      </c>
      <c r="C62" s="83"/>
      <c r="D62" s="83"/>
      <c r="E62" s="83"/>
      <c r="F62" s="83"/>
    </row>
    <row r="64" spans="1:22" x14ac:dyDescent="0.2">
      <c r="B64" s="84" t="s">
        <v>18</v>
      </c>
      <c r="C64" s="84" t="s">
        <v>19</v>
      </c>
      <c r="D64" s="84" t="s">
        <v>20</v>
      </c>
      <c r="E64" s="84" t="s">
        <v>26</v>
      </c>
      <c r="F64" s="84" t="s">
        <v>27</v>
      </c>
    </row>
    <row r="65" spans="2:6" x14ac:dyDescent="0.2">
      <c r="B65" s="85">
        <v>150</v>
      </c>
      <c r="C65" s="85">
        <v>400</v>
      </c>
      <c r="D65" s="85">
        <v>600</v>
      </c>
      <c r="E65" s="9">
        <f>C65+D65</f>
        <v>1000</v>
      </c>
      <c r="F65" s="85">
        <v>1000</v>
      </c>
    </row>
    <row r="66" spans="2:6" x14ac:dyDescent="0.2">
      <c r="B66" s="86" t="s">
        <v>21</v>
      </c>
      <c r="C66" s="86">
        <f>$B$65+150</f>
        <v>300</v>
      </c>
      <c r="D66" s="86">
        <f>$B$65+150</f>
        <v>300</v>
      </c>
      <c r="E66" s="86">
        <f>C66+D66</f>
        <v>600</v>
      </c>
    </row>
    <row r="67" spans="2:6" x14ac:dyDescent="0.2">
      <c r="B67" s="86" t="s">
        <v>22</v>
      </c>
      <c r="C67" s="86">
        <f>E67-C66</f>
        <v>700</v>
      </c>
      <c r="D67" s="86">
        <f>E67-D66</f>
        <v>700</v>
      </c>
      <c r="E67" s="86">
        <f>$F$65-F67</f>
        <v>1000</v>
      </c>
      <c r="F67" s="69">
        <v>0</v>
      </c>
    </row>
    <row r="68" spans="2:6" x14ac:dyDescent="0.2">
      <c r="B68" s="86"/>
      <c r="C68" s="86"/>
      <c r="D68" s="86"/>
      <c r="E68" s="86"/>
    </row>
    <row r="69" spans="2:6" x14ac:dyDescent="0.2">
      <c r="C69" s="87"/>
      <c r="D69" s="87"/>
      <c r="E69" s="87"/>
    </row>
    <row r="70" spans="2:6" x14ac:dyDescent="0.2">
      <c r="C70" s="87">
        <f>C66</f>
        <v>300</v>
      </c>
      <c r="D70" s="87">
        <f>D67</f>
        <v>700</v>
      </c>
      <c r="E70" s="87">
        <f>C70+D70</f>
        <v>1000</v>
      </c>
    </row>
    <row r="71" spans="2:6" x14ac:dyDescent="0.2">
      <c r="C71" s="87">
        <f>C67</f>
        <v>700</v>
      </c>
      <c r="D71" s="87">
        <f>D66</f>
        <v>300</v>
      </c>
      <c r="E71" s="87">
        <f>C71+D71</f>
        <v>1000</v>
      </c>
    </row>
    <row r="72" spans="2:6" x14ac:dyDescent="0.2">
      <c r="C72" s="87"/>
      <c r="D72" s="87"/>
      <c r="E72" s="87"/>
    </row>
  </sheetData>
  <sheetProtection sheet="1" objects="1" scenarios="1" insertRows="0" deleteRows="0"/>
  <dataConsolidate/>
  <mergeCells count="6">
    <mergeCell ref="Q21:T21"/>
    <mergeCell ref="A21:C21"/>
    <mergeCell ref="D21:G21"/>
    <mergeCell ref="H21:J21"/>
    <mergeCell ref="K21:L21"/>
    <mergeCell ref="M21:P21"/>
  </mergeCells>
  <conditionalFormatting sqref="A24:U33">
    <cfRule type="expression" dxfId="98" priority="3">
      <formula>OR(A24="")</formula>
    </cfRule>
  </conditionalFormatting>
  <conditionalFormatting sqref="B65">
    <cfRule type="expression" dxfId="97" priority="30">
      <formula>NOT(OR(B65=50,B65=60,B65=80,B65=100,B65=120,B65=133,B65=150))</formula>
    </cfRule>
  </conditionalFormatting>
  <conditionalFormatting sqref="C24:C33">
    <cfRule type="cellIs" dxfId="96" priority="24" operator="lessThan">
      <formula>0</formula>
    </cfRule>
  </conditionalFormatting>
  <conditionalFormatting sqref="C65">
    <cfRule type="expression" dxfId="95" priority="29">
      <formula>NOT(AND(C65&gt;=B65+150,C65&lt;=F65-B65-150,E65=F65))</formula>
    </cfRule>
  </conditionalFormatting>
  <conditionalFormatting sqref="D24:D33">
    <cfRule type="expression" dxfId="94" priority="32">
      <formula>NOT(AND(D24&gt;=I24+150,D24&lt;=J24-I24-150,I24&gt;0,J24&gt;0))</formula>
    </cfRule>
  </conditionalFormatting>
  <conditionalFormatting sqref="D65">
    <cfRule type="expression" dxfId="93" priority="28">
      <formula>NOT(AND(D65&gt;=B65+150,D65&lt;=F65-B65-150,E65=F65))</formula>
    </cfRule>
  </conditionalFormatting>
  <conditionalFormatting sqref="E24:E33">
    <cfRule type="expression" dxfId="92" priority="31">
      <formula>NOT(AND(E24&gt;=I24+150,E24&lt;=J24-I24-150,I24&gt;0,J24&gt;0))</formula>
    </cfRule>
  </conditionalFormatting>
  <conditionalFormatting sqref="E65">
    <cfRule type="expression" dxfId="91" priority="27">
      <formula>NOT(AND(E65&gt;=2*(B65+150),E65=F65))</formula>
    </cfRule>
  </conditionalFormatting>
  <conditionalFormatting sqref="F24:F33">
    <cfRule type="expression" dxfId="90" priority="25">
      <formula>NOT(F24=J24)</formula>
    </cfRule>
  </conditionalFormatting>
  <conditionalFormatting sqref="F65">
    <cfRule type="cellIs" dxfId="89" priority="26" operator="notBetween">
      <formula>600</formula>
      <formula>1100</formula>
    </cfRule>
  </conditionalFormatting>
  <conditionalFormatting sqref="G24:G33">
    <cfRule type="cellIs" dxfId="88" priority="23" operator="notBetween">
      <formula>80</formula>
      <formula>175</formula>
    </cfRule>
  </conditionalFormatting>
  <conditionalFormatting sqref="H24:H33">
    <cfRule type="cellIs" dxfId="87" priority="21" operator="lessThan">
      <formula>2000</formula>
    </cfRule>
    <cfRule type="cellIs" dxfId="86" priority="22" operator="notBetween">
      <formula>2000</formula>
      <formula>8000</formula>
    </cfRule>
  </conditionalFormatting>
  <conditionalFormatting sqref="I24:I33">
    <cfRule type="expression" dxfId="85" priority="16">
      <formula>NOT(OR(I24=50,I24=60,I24=80,I24=100,I24=120,I24=133,I24=150,I24=172,I24=200,I24=220,I24=240,I24=250))</formula>
    </cfRule>
    <cfRule type="expression" dxfId="84" priority="2">
      <formula>AND(OR(D24&gt;0,E24&gt;0),I24=0)</formula>
    </cfRule>
    <cfRule type="expression" dxfId="83" priority="7">
      <formula>AND(OR(D24&gt;0,E24&gt;0),I24=0)</formula>
    </cfRule>
    <cfRule type="expression" dxfId="82" priority="14">
      <formula>OR(AND(L24="Power T",OR(I24=220)))</formula>
    </cfRule>
    <cfRule type="expression" dxfId="81" priority="15">
      <formula>OR(AND(L24="Power T",OR(I24=50)),AND(L24="Power S",OR(I24=220,I24=250)),AND(L24="Perform R",OR(I24=50,I24=220,I24=250)),AND(L24="Perform C",OR(I24=220,I24=250)))</formula>
    </cfRule>
  </conditionalFormatting>
  <conditionalFormatting sqref="J24:J33">
    <cfRule type="expression" dxfId="80" priority="1">
      <formula>AND(OR(D24&gt;0,E24&gt;0),ISBLANK(J24))</formula>
    </cfRule>
    <cfRule type="expression" dxfId="79" priority="8">
      <formula>AND(OR(D24&gt;0,E24&gt;0),J24=0)</formula>
    </cfRule>
    <cfRule type="cellIs" dxfId="78" priority="35" operator="notBetween">
      <formula>600</formula>
      <formula>1100</formula>
    </cfRule>
  </conditionalFormatting>
  <conditionalFormatting sqref="K24:K33">
    <cfRule type="expression" dxfId="77" priority="13">
      <formula>NOT(OR(K24="FTV HL",K24=""))</formula>
    </cfRule>
  </conditionalFormatting>
  <conditionalFormatting sqref="L24:L33">
    <cfRule type="expression" dxfId="76" priority="12">
      <formula>NOT(OR(L24="Power T",L24="Power S",L24="Perform R",L24="Perform C"))</formula>
    </cfRule>
    <cfRule type="expression" dxfId="75" priority="11">
      <formula>OR(AND(L24="Power T",OR(I24=50)),AND(L24="Power S",OR(I24=220,I24=250)),AND(L24="Perform R",OR(I24=50,I24=220,I24=250)),AND(L24="Perform C",OR(I24=220,I24=250)))</formula>
    </cfRule>
    <cfRule type="expression" dxfId="74" priority="10">
      <formula>OR(AND(L24="Power T",OR(I24=220)))</formula>
    </cfRule>
  </conditionalFormatting>
  <conditionalFormatting sqref="M24:M33">
    <cfRule type="expression" dxfId="73" priority="9">
      <formula>OR(AND(N24="HPS 200",NOT(M24=0.55)),AND(NOT(N24="HPS 200"),M24=0.55))</formula>
    </cfRule>
    <cfRule type="expression" dxfId="72" priority="4">
      <formula>AND(P24="G",NOT(OR(M24=0.7,M24=0.75,M24=0.8)))</formula>
    </cfRule>
  </conditionalFormatting>
  <conditionalFormatting sqref="N24:N33">
    <cfRule type="expression" dxfId="70" priority="6">
      <formula>OR(AND(N24="HPS 200",NOT(M24=0.55)),AND(NOT(N24="HPS 200"),M24=0.55))</formula>
    </cfRule>
    <cfRule type="expression" dxfId="69" priority="20">
      <formula>NOT(OR(N24="SP 25",N24="SP 25",N24="PVDF 25",N24="PVDF 35",N24="PUR 50",N24="PVCF 150",N24="HPS 200",N24="PRISMA",N24="PRISMA ELEMENTS",N24="Inox 304",N24="Inox 316L",N24="Inox 316"))</formula>
    </cfRule>
  </conditionalFormatting>
  <conditionalFormatting sqref="P24:P33">
    <cfRule type="expression" dxfId="68" priority="5">
      <formula>AND(P24="G",NOT(OR(M24=0.7,M24=0.75,M24=0.8)))</formula>
    </cfRule>
    <cfRule type="expression" dxfId="67" priority="34">
      <formula>NOT(OR(P24="S",P24="V",P24="V2",P24="G",P24="M",P24="M3",P24="M8"))</formula>
    </cfRule>
  </conditionalFormatting>
  <conditionalFormatting sqref="R24:R33">
    <cfRule type="expression" dxfId="65" priority="18">
      <formula>NOT(OR(R24="SP 25",R24="SP 25",R24="PVDF 25",R24="PVDF 35",R24="PUR 50",R24="PVCF 150",R24="HPS 200",R24="PRISMA",R24="PRISMA ELEMENTS",R24="Inox 304",R24="Inox 316L",R24="Inox 316"))</formula>
    </cfRule>
  </conditionalFormatting>
  <conditionalFormatting sqref="T24:T33">
    <cfRule type="expression" dxfId="64" priority="33">
      <formula>NOT(OR(T24="S",T24="V",T24="V2",T24="G",T24="M2"))</formula>
    </cfRule>
  </conditionalFormatting>
  <dataValidations count="15">
    <dataValidation type="custom" allowBlank="1" sqref="F33" xr:uid="{89FAF88E-18B5-4E2F-A676-A9F6D2E66DB0}">
      <formula1>AND(F33&gt;=2*(I33+150),F33&lt;=J33-60)</formula1>
    </dataValidation>
    <dataValidation type="list" allowBlank="1" sqref="K24:K32" xr:uid="{602869B5-18AD-452C-8544-F0220FF2C97C}">
      <formula1>"FTV HL"</formula1>
    </dataValidation>
    <dataValidation type="list" allowBlank="1" sqref="I33" xr:uid="{0B63F3B1-AAE3-4C82-A743-5D957045FA4F}">
      <formula1>"50,60,80,100,120,133,150,172,200,220,240,250"</formula1>
    </dataValidation>
    <dataValidation type="list" allowBlank="1" sqref="N24:N33 R24:R33" xr:uid="{43FE68C2-51DD-457E-ACB4-80E7614ECF5E}">
      <formula1>"SP 25,SP 25,PVDF 25,PVDF 35,PUR 50,PVCF 150,HPS 200,PRISMA,PRISMA ELEMENTS,Inox 304,Inox 316L,Inox 316"</formula1>
    </dataValidation>
    <dataValidation type="whole" errorStyle="information" allowBlank="1" errorTitle="wrong" sqref="G33" xr:uid="{C37ACF25-2566-4C77-A005-A4A4F510FA1D}">
      <formula1>80</formula1>
      <formula2>175</formula2>
    </dataValidation>
    <dataValidation type="whole" errorStyle="information" allowBlank="1" errorTitle="Wrong length" error="Insert length (whole number)_x000a_2000 to 8000 mm" sqref="H33" xr:uid="{63E60618-C759-4701-A1C2-506D871CC067}">
      <formula1>2000</formula1>
      <formula2>8000</formula2>
    </dataValidation>
    <dataValidation type="whole" allowBlank="1" showInputMessage="1" showErrorMessage="1" sqref="F65" xr:uid="{B78C0708-A210-4BCC-97E7-3F6B7711AD81}">
      <formula1>600</formula1>
      <formula2>1100</formula2>
    </dataValidation>
    <dataValidation type="list" allowBlank="1" sqref="T24:T33" xr:uid="{0AD9231F-7924-46CE-800D-3D09282A7C72}">
      <formula1>"S,V,V2,G,M2"</formula1>
    </dataValidation>
    <dataValidation type="list" allowBlank="1" sqref="P24:P33" xr:uid="{6D0F1730-E242-423C-8EAE-1A12F0B8047C}">
      <formula1>"S,V,V2,G,M,M3,M8"</formula1>
    </dataValidation>
    <dataValidation type="list" allowBlank="1" sqref="L24:L33" xr:uid="{BD44D173-907C-46AD-B856-FB18A15C812E}">
      <formula1>"Power T,Power S,Perform R,Perform C"</formula1>
    </dataValidation>
    <dataValidation type="whole" errorStyle="information" allowBlank="1" errorTitle="Wrong module" error="Insert module M [mm] (whole number):_x000a_600 mm to 1200 mm_x000a_1000 mm standard module_x000a_1200 mm standard module" sqref="J33" xr:uid="{BBC773AE-B599-4C30-A830-12849CD367EF}">
      <formula1>600</formula1>
      <formula2>1100</formula2>
    </dataValidation>
    <dataValidation type="list" allowBlank="1" sqref="B65" xr:uid="{30ED671C-8561-49C7-97A5-4A9CA8F92D4E}">
      <formula1>"50,60,80,100,120,133,150"</formula1>
    </dataValidation>
    <dataValidation type="custom" errorStyle="information" allowBlank="1" errorTitle="wrong" sqref="D33" xr:uid="{FA2E2AE4-5B93-4647-9C6E-819F0CCAF9EE}">
      <formula1>AND(D33&gt;=I33+150,D33&lt;=J33-60-I33-150)</formula1>
    </dataValidation>
    <dataValidation type="custom" errorStyle="information" allowBlank="1" errorTitle="wrong" sqref="E33" xr:uid="{04A32BAF-0251-4667-B901-9C915501BCA8}">
      <formula1>AND(E33&gt;=I33+150,E33&lt;=J33-60-I33-150)</formula1>
    </dataValidation>
    <dataValidation type="whole" operator="greaterThanOrEqual" allowBlank="1" sqref="C24:C33" xr:uid="{4B48B5E7-AB66-428C-82F7-F072757920F6}">
      <formula1>0</formula1>
    </dataValidation>
  </dataValidations>
  <pageMargins left="0.39370078740157483" right="0.39370078740157483" top="0.39370078740157483" bottom="0.39370078740157483" header="0.31496062992125984" footer="0.31496062992125984"/>
  <pageSetup paperSize="9" scale="47" pageOrder="overThenDown"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9" id="{00000000-000E-0000-05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5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63C3DA5E-026A-4ACE-8C98-DF1B2BCD4A12}">
          <x14:formula1>
            <xm:f>List_Values!$A$2:$A$9</xm:f>
          </x14:formula1>
          <xm:sqref>M24:M33</xm:sqref>
        </x14:dataValidation>
        <x14:dataValidation type="list" allowBlank="1" xr:uid="{F12D1343-8A19-4D6C-9C6E-6F7189416CEE}">
          <x14:formula1>
            <xm:f>List_Values!$B$2:$B$11</xm:f>
          </x14:formula1>
          <xm:sqref>Q24:Q33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V73"/>
  <sheetViews>
    <sheetView showGridLines="0" zoomScaleNormal="100" zoomScaleSheetLayoutView="70" workbookViewId="0">
      <selection activeCell="K2" sqref="K2"/>
    </sheetView>
  </sheetViews>
  <sheetFormatPr defaultRowHeight="14.25" x14ac:dyDescent="0.2"/>
  <cols>
    <col min="1" max="1" width="17.625" style="63" customWidth="1"/>
    <col min="2" max="2" width="14.625" style="63" customWidth="1"/>
    <col min="3" max="10" width="10.625" style="63" customWidth="1"/>
    <col min="11" max="11" width="12" style="63" customWidth="1"/>
    <col min="12" max="12" width="11.375" style="63" customWidth="1"/>
    <col min="13" max="13" width="10.625" style="63" customWidth="1"/>
    <col min="14" max="15" width="12.625" style="63" customWidth="1"/>
    <col min="16" max="17" width="10.625" style="63" customWidth="1"/>
    <col min="18" max="19" width="12.625" style="63" customWidth="1"/>
    <col min="20" max="20" width="10.625" style="63" customWidth="1"/>
    <col min="21" max="21" width="24.625" style="63" customWidth="1"/>
    <col min="22" max="22" width="10.625" style="63" customWidth="1"/>
    <col min="23" max="16384" width="9" style="63"/>
  </cols>
  <sheetData>
    <row r="1" spans="1:17" s="48" customFormat="1" ht="15.75" x14ac:dyDescent="0.25">
      <c r="B1" s="49"/>
      <c r="C1" s="50" t="s">
        <v>92</v>
      </c>
    </row>
    <row r="2" spans="1:17" s="48" customFormat="1" ht="26.25" x14ac:dyDescent="0.4">
      <c r="C2" s="52" t="s">
        <v>115</v>
      </c>
    </row>
    <row r="3" spans="1:17" s="48" customFormat="1" ht="15.75" x14ac:dyDescent="0.25">
      <c r="C3" s="53" t="s">
        <v>79</v>
      </c>
      <c r="D3" s="54" t="str" cm="1">
        <f t="array" ref="D3">LOOKUP(2,1/(Updates!A:A&lt;&gt;""),Updates!A:A)</f>
        <v>1.2</v>
      </c>
      <c r="E3" s="30" t="s">
        <v>108</v>
      </c>
      <c r="J3" s="51"/>
    </row>
    <row r="4" spans="1:17" s="48" customFormat="1" x14ac:dyDescent="0.2"/>
    <row r="5" spans="1:17" ht="15" x14ac:dyDescent="0.25">
      <c r="A5" s="89" t="s">
        <v>34</v>
      </c>
      <c r="B5" s="31" t="str">
        <f>IF('FTV HL Panel'!B5=0,"",'FTV HL Panel'!B5)</f>
        <v/>
      </c>
      <c r="C5" s="32"/>
    </row>
    <row r="6" spans="1:17" ht="15" x14ac:dyDescent="0.25">
      <c r="A6" s="89" t="s">
        <v>59</v>
      </c>
      <c r="B6" s="31" t="str">
        <f>IF('FTV HL Panel'!B6=0,"",'FTV HL Panel'!B6)</f>
        <v/>
      </c>
      <c r="C6" s="32"/>
    </row>
    <row r="7" spans="1:17" ht="15" x14ac:dyDescent="0.25">
      <c r="A7" s="89" t="s">
        <v>33</v>
      </c>
      <c r="B7" s="31" t="str">
        <f>IF('FTV HL Panel'!B7=0,"",'FTV HL Panel'!B7)</f>
        <v/>
      </c>
      <c r="C7" s="32"/>
    </row>
    <row r="8" spans="1:17" ht="15" x14ac:dyDescent="0.25">
      <c r="A8" s="89" t="s">
        <v>41</v>
      </c>
      <c r="B8" s="31" t="str">
        <f>IF('FTV HL Panel'!B8=0,"",'FTV HL Panel'!B8)</f>
        <v/>
      </c>
      <c r="C8" s="32"/>
    </row>
    <row r="9" spans="1:17" ht="15" x14ac:dyDescent="0.25">
      <c r="A9" s="89" t="s">
        <v>42</v>
      </c>
      <c r="B9" s="31" t="str">
        <f>IF('FTV HL Panel'!B9=0,"",'FTV HL Panel'!B9)</f>
        <v/>
      </c>
      <c r="C9" s="32"/>
    </row>
    <row r="12" spans="1:17" ht="15" x14ac:dyDescent="0.25">
      <c r="A12" s="89" t="s">
        <v>43</v>
      </c>
      <c r="B12" s="31" t="str">
        <f>IF('FTV HL Panel'!B12=0,"",'FTV HL Panel'!B12)</f>
        <v/>
      </c>
      <c r="C12" s="90"/>
    </row>
    <row r="13" spans="1:17" ht="15" x14ac:dyDescent="0.25">
      <c r="A13" s="89" t="s">
        <v>39</v>
      </c>
      <c r="B13" s="31" t="str">
        <f>IF('FTV HL Panel'!B13=0,"",'FTV HL Panel'!B13)</f>
        <v/>
      </c>
      <c r="C13" s="90"/>
      <c r="M13" s="68"/>
      <c r="Q13" s="68"/>
    </row>
    <row r="14" spans="1:17" ht="15" x14ac:dyDescent="0.25">
      <c r="A14" s="89" t="s">
        <v>31</v>
      </c>
      <c r="B14" s="31" t="str">
        <f>IF('FTV HL Panel'!B14=0,"",'FTV HL Panel'!B14)</f>
        <v/>
      </c>
      <c r="C14" s="90"/>
    </row>
    <row r="17" spans="1:22" ht="15" x14ac:dyDescent="0.25">
      <c r="A17" s="89" t="s">
        <v>30</v>
      </c>
      <c r="B17" s="31" t="str">
        <f>IF('FTV HL Panel'!B17=0,"",'FTV HL Panel'!B17)</f>
        <v/>
      </c>
      <c r="C17" s="90"/>
    </row>
    <row r="21" spans="1:22" s="48" customFormat="1" ht="15.75" customHeight="1" x14ac:dyDescent="0.2">
      <c r="A21" s="106" t="s">
        <v>36</v>
      </c>
      <c r="B21" s="106"/>
      <c r="C21" s="106"/>
      <c r="D21" s="106" t="s">
        <v>38</v>
      </c>
      <c r="E21" s="106"/>
      <c r="F21" s="106"/>
      <c r="G21" s="106"/>
      <c r="H21" s="106" t="s">
        <v>35</v>
      </c>
      <c r="I21" s="106"/>
      <c r="J21" s="106"/>
      <c r="K21" s="106" t="s">
        <v>10</v>
      </c>
      <c r="L21" s="106"/>
      <c r="M21" s="103" t="s">
        <v>67</v>
      </c>
      <c r="N21" s="104"/>
      <c r="O21" s="104"/>
      <c r="P21" s="105"/>
      <c r="Q21" s="103" t="s">
        <v>68</v>
      </c>
      <c r="R21" s="104"/>
      <c r="S21" s="104"/>
      <c r="T21" s="105"/>
      <c r="U21" s="47" t="s">
        <v>6</v>
      </c>
      <c r="V21" s="47" t="s">
        <v>37</v>
      </c>
    </row>
    <row r="22" spans="1:22" ht="3" customHeight="1" x14ac:dyDescent="0.25">
      <c r="A22" s="19"/>
      <c r="B22" s="19"/>
      <c r="C22" s="19"/>
      <c r="D22" s="19"/>
      <c r="E22" s="19"/>
      <c r="F22" s="19"/>
      <c r="G22" s="19"/>
      <c r="H22" s="19"/>
      <c r="I22" s="19"/>
      <c r="J22" s="19"/>
      <c r="K22" s="19"/>
      <c r="L22" s="19"/>
      <c r="M22" s="19"/>
      <c r="N22" s="19"/>
      <c r="O22" s="19"/>
      <c r="P22" s="19"/>
      <c r="Q22" s="19"/>
      <c r="R22" s="19"/>
      <c r="S22" s="19"/>
      <c r="T22" s="19"/>
      <c r="U22" s="19"/>
      <c r="V22" s="19"/>
    </row>
    <row r="23" spans="1:22" s="48" customFormat="1" ht="45" x14ac:dyDescent="0.2">
      <c r="A23" s="91" t="s">
        <v>4</v>
      </c>
      <c r="B23" s="92" t="s">
        <v>12</v>
      </c>
      <c r="C23" s="92" t="s">
        <v>17</v>
      </c>
      <c r="D23" s="92" t="s">
        <v>19</v>
      </c>
      <c r="E23" s="92" t="s">
        <v>20</v>
      </c>
      <c r="F23" s="92" t="s">
        <v>95</v>
      </c>
      <c r="G23" s="92" t="s">
        <v>25</v>
      </c>
      <c r="H23" s="92" t="s">
        <v>8</v>
      </c>
      <c r="I23" s="92" t="s">
        <v>15</v>
      </c>
      <c r="J23" s="92" t="s">
        <v>7</v>
      </c>
      <c r="K23" s="92" t="s">
        <v>10</v>
      </c>
      <c r="L23" s="92" t="s">
        <v>5</v>
      </c>
      <c r="M23" s="92" t="s">
        <v>69</v>
      </c>
      <c r="N23" s="92" t="s">
        <v>70</v>
      </c>
      <c r="O23" s="92" t="s">
        <v>71</v>
      </c>
      <c r="P23" s="92" t="s">
        <v>72</v>
      </c>
      <c r="Q23" s="92" t="s">
        <v>73</v>
      </c>
      <c r="R23" s="92" t="s">
        <v>74</v>
      </c>
      <c r="S23" s="92" t="s">
        <v>75</v>
      </c>
      <c r="T23" s="92" t="s">
        <v>76</v>
      </c>
      <c r="U23" s="92" t="s">
        <v>6</v>
      </c>
      <c r="V23" s="93" t="s">
        <v>93</v>
      </c>
    </row>
    <row r="24" spans="1:22" x14ac:dyDescent="0.2">
      <c r="A24" s="33"/>
      <c r="B24" s="5"/>
      <c r="C24" s="5"/>
      <c r="D24" s="6"/>
      <c r="E24" s="6"/>
      <c r="F24" s="9">
        <f>D24+E24</f>
        <v>0</v>
      </c>
      <c r="G24" s="6"/>
      <c r="H24" s="6"/>
      <c r="I24" s="5"/>
      <c r="J24" s="7"/>
      <c r="K24" s="5" t="s">
        <v>66</v>
      </c>
      <c r="L24" s="5"/>
      <c r="M24" s="13"/>
      <c r="N24" s="5"/>
      <c r="O24" s="5"/>
      <c r="P24" s="5"/>
      <c r="Q24" s="13"/>
      <c r="R24" s="5"/>
      <c r="S24" s="5"/>
      <c r="T24" s="5"/>
      <c r="U24" s="8"/>
      <c r="V24" s="34">
        <f>C24*H24/1000*J24/1000</f>
        <v>0</v>
      </c>
    </row>
    <row r="25" spans="1:22" x14ac:dyDescent="0.2">
      <c r="A25" s="33"/>
      <c r="B25" s="5"/>
      <c r="C25" s="5"/>
      <c r="D25" s="6"/>
      <c r="E25" s="6"/>
      <c r="F25" s="9">
        <f t="shared" ref="F25:F32" si="0">D25+E25</f>
        <v>0</v>
      </c>
      <c r="G25" s="6"/>
      <c r="H25" s="6"/>
      <c r="I25" s="5"/>
      <c r="J25" s="7"/>
      <c r="K25" s="5" t="s">
        <v>66</v>
      </c>
      <c r="L25" s="5"/>
      <c r="M25" s="14"/>
      <c r="N25" s="5"/>
      <c r="O25" s="5"/>
      <c r="P25" s="5"/>
      <c r="Q25" s="14"/>
      <c r="R25" s="5"/>
      <c r="S25" s="5"/>
      <c r="T25" s="5"/>
      <c r="U25" s="8"/>
      <c r="V25" s="34">
        <f>C25*H25/1000*J25/1000</f>
        <v>0</v>
      </c>
    </row>
    <row r="26" spans="1:22" x14ac:dyDescent="0.2">
      <c r="A26" s="33"/>
      <c r="B26" s="5"/>
      <c r="C26" s="5"/>
      <c r="D26" s="6"/>
      <c r="E26" s="6"/>
      <c r="F26" s="9">
        <f t="shared" si="0"/>
        <v>0</v>
      </c>
      <c r="G26" s="6"/>
      <c r="H26" s="6"/>
      <c r="I26" s="5"/>
      <c r="J26" s="7"/>
      <c r="K26" s="5" t="s">
        <v>66</v>
      </c>
      <c r="L26" s="5"/>
      <c r="M26" s="14"/>
      <c r="N26" s="5"/>
      <c r="O26" s="5"/>
      <c r="P26" s="5"/>
      <c r="Q26" s="14"/>
      <c r="R26" s="5"/>
      <c r="S26" s="5"/>
      <c r="T26" s="5"/>
      <c r="U26" s="8"/>
      <c r="V26" s="34">
        <f>C26*H26/1000*J26/1000</f>
        <v>0</v>
      </c>
    </row>
    <row r="27" spans="1:22" x14ac:dyDescent="0.2">
      <c r="A27" s="33"/>
      <c r="B27" s="5"/>
      <c r="C27" s="5"/>
      <c r="D27" s="6"/>
      <c r="E27" s="6"/>
      <c r="F27" s="9">
        <f t="shared" si="0"/>
        <v>0</v>
      </c>
      <c r="G27" s="6"/>
      <c r="H27" s="6"/>
      <c r="I27" s="5"/>
      <c r="J27" s="7"/>
      <c r="K27" s="5" t="s">
        <v>66</v>
      </c>
      <c r="L27" s="5"/>
      <c r="M27" s="14"/>
      <c r="N27" s="5"/>
      <c r="O27" s="5"/>
      <c r="P27" s="5"/>
      <c r="Q27" s="14"/>
      <c r="R27" s="5"/>
      <c r="S27" s="5"/>
      <c r="T27" s="5"/>
      <c r="U27" s="8"/>
      <c r="V27" s="34">
        <f>C27*H27/1000*J27/1000</f>
        <v>0</v>
      </c>
    </row>
    <row r="28" spans="1:22" x14ac:dyDescent="0.2">
      <c r="A28" s="33"/>
      <c r="B28" s="5"/>
      <c r="C28" s="5"/>
      <c r="D28" s="6"/>
      <c r="E28" s="6"/>
      <c r="F28" s="9">
        <f t="shared" si="0"/>
        <v>0</v>
      </c>
      <c r="G28" s="6"/>
      <c r="H28" s="6"/>
      <c r="I28" s="5"/>
      <c r="J28" s="7"/>
      <c r="K28" s="5" t="s">
        <v>66</v>
      </c>
      <c r="L28" s="5"/>
      <c r="M28" s="13"/>
      <c r="N28" s="5"/>
      <c r="O28" s="5"/>
      <c r="P28" s="5"/>
      <c r="Q28" s="13"/>
      <c r="R28" s="5"/>
      <c r="S28" s="5"/>
      <c r="T28" s="5"/>
      <c r="U28" s="8"/>
      <c r="V28" s="34">
        <f t="shared" ref="V28:V32" si="1">C28*H28/1000*J28/1000</f>
        <v>0</v>
      </c>
    </row>
    <row r="29" spans="1:22" x14ac:dyDescent="0.2">
      <c r="A29" s="33"/>
      <c r="B29" s="5"/>
      <c r="C29" s="5"/>
      <c r="D29" s="6"/>
      <c r="E29" s="6"/>
      <c r="F29" s="9">
        <f t="shared" si="0"/>
        <v>0</v>
      </c>
      <c r="G29" s="6"/>
      <c r="H29" s="6"/>
      <c r="I29" s="5"/>
      <c r="J29" s="7"/>
      <c r="K29" s="5" t="s">
        <v>66</v>
      </c>
      <c r="L29" s="5"/>
      <c r="M29" s="13"/>
      <c r="N29" s="5"/>
      <c r="O29" s="5"/>
      <c r="P29" s="5"/>
      <c r="Q29" s="13"/>
      <c r="R29" s="5"/>
      <c r="S29" s="5"/>
      <c r="T29" s="5"/>
      <c r="U29" s="8"/>
      <c r="V29" s="34">
        <f t="shared" si="1"/>
        <v>0</v>
      </c>
    </row>
    <row r="30" spans="1:22" x14ac:dyDescent="0.2">
      <c r="A30" s="33"/>
      <c r="B30" s="5"/>
      <c r="C30" s="5"/>
      <c r="D30" s="6"/>
      <c r="E30" s="6"/>
      <c r="F30" s="9">
        <f t="shared" si="0"/>
        <v>0</v>
      </c>
      <c r="G30" s="6"/>
      <c r="H30" s="6"/>
      <c r="I30" s="5"/>
      <c r="J30" s="7"/>
      <c r="K30" s="5" t="s">
        <v>66</v>
      </c>
      <c r="L30" s="5"/>
      <c r="M30" s="13"/>
      <c r="N30" s="5"/>
      <c r="O30" s="5"/>
      <c r="P30" s="5"/>
      <c r="Q30" s="13"/>
      <c r="R30" s="5"/>
      <c r="S30" s="5"/>
      <c r="T30" s="5"/>
      <c r="U30" s="8"/>
      <c r="V30" s="34">
        <f t="shared" si="1"/>
        <v>0</v>
      </c>
    </row>
    <row r="31" spans="1:22" x14ac:dyDescent="0.2">
      <c r="A31" s="33"/>
      <c r="B31" s="5"/>
      <c r="C31" s="5"/>
      <c r="D31" s="6"/>
      <c r="E31" s="6"/>
      <c r="F31" s="9">
        <f t="shared" si="0"/>
        <v>0</v>
      </c>
      <c r="G31" s="6"/>
      <c r="H31" s="6"/>
      <c r="I31" s="5"/>
      <c r="J31" s="7"/>
      <c r="K31" s="5" t="s">
        <v>66</v>
      </c>
      <c r="L31" s="5"/>
      <c r="M31" s="13"/>
      <c r="N31" s="5"/>
      <c r="O31" s="5"/>
      <c r="P31" s="5"/>
      <c r="Q31" s="13"/>
      <c r="R31" s="5"/>
      <c r="S31" s="5"/>
      <c r="T31" s="5"/>
      <c r="U31" s="8"/>
      <c r="V31" s="34">
        <f t="shared" si="1"/>
        <v>0</v>
      </c>
    </row>
    <row r="32" spans="1:22" x14ac:dyDescent="0.2">
      <c r="A32" s="33"/>
      <c r="B32" s="5"/>
      <c r="C32" s="5"/>
      <c r="D32" s="6"/>
      <c r="E32" s="6"/>
      <c r="F32" s="9">
        <f t="shared" si="0"/>
        <v>0</v>
      </c>
      <c r="G32" s="6"/>
      <c r="H32" s="6"/>
      <c r="I32" s="5"/>
      <c r="J32" s="7"/>
      <c r="K32" s="5" t="s">
        <v>66</v>
      </c>
      <c r="L32" s="5"/>
      <c r="M32" s="13"/>
      <c r="N32" s="5"/>
      <c r="O32" s="5"/>
      <c r="P32" s="5"/>
      <c r="Q32" s="13"/>
      <c r="R32" s="5"/>
      <c r="S32" s="5"/>
      <c r="T32" s="5"/>
      <c r="U32" s="8"/>
      <c r="V32" s="34">
        <f t="shared" si="1"/>
        <v>0</v>
      </c>
    </row>
    <row r="33" spans="1:22" x14ac:dyDescent="0.2">
      <c r="A33" s="35" t="s">
        <v>13</v>
      </c>
      <c r="B33" s="36" t="s">
        <v>1</v>
      </c>
      <c r="C33" s="36">
        <v>0</v>
      </c>
      <c r="D33" s="37">
        <v>400</v>
      </c>
      <c r="E33" s="37">
        <v>400</v>
      </c>
      <c r="F33" s="55">
        <f>D33+E33</f>
        <v>800</v>
      </c>
      <c r="G33" s="37">
        <v>90</v>
      </c>
      <c r="H33" s="37">
        <v>5000</v>
      </c>
      <c r="I33" s="36">
        <v>150</v>
      </c>
      <c r="J33" s="38">
        <v>1000</v>
      </c>
      <c r="K33" s="36" t="s">
        <v>66</v>
      </c>
      <c r="L33" s="36" t="s">
        <v>9</v>
      </c>
      <c r="M33" s="56">
        <v>0.6</v>
      </c>
      <c r="N33" s="36" t="s">
        <v>77</v>
      </c>
      <c r="O33" s="36" t="s">
        <v>57</v>
      </c>
      <c r="P33" s="36" t="s">
        <v>16</v>
      </c>
      <c r="Q33" s="56">
        <v>0.5</v>
      </c>
      <c r="R33" s="36" t="s">
        <v>77</v>
      </c>
      <c r="S33" s="36" t="s">
        <v>57</v>
      </c>
      <c r="T33" s="36" t="s">
        <v>56</v>
      </c>
      <c r="U33" s="40" t="s">
        <v>11</v>
      </c>
      <c r="V33" s="41">
        <f>C33*H33/1000*J33/1000</f>
        <v>0</v>
      </c>
    </row>
    <row r="34" spans="1:22" x14ac:dyDescent="0.2">
      <c r="A34" s="57"/>
      <c r="B34" s="58"/>
      <c r="C34" s="58"/>
      <c r="D34" s="59"/>
      <c r="E34" s="59"/>
      <c r="F34" s="60"/>
      <c r="G34" s="59"/>
      <c r="H34" s="59"/>
      <c r="I34" s="58"/>
      <c r="J34" s="58"/>
      <c r="K34" s="58"/>
      <c r="L34" s="58"/>
      <c r="M34" s="58"/>
      <c r="N34" s="58"/>
      <c r="O34" s="58"/>
      <c r="P34" s="58"/>
      <c r="Q34" s="58"/>
      <c r="R34" s="58"/>
      <c r="S34" s="58"/>
      <c r="T34" s="58"/>
      <c r="U34" s="62" t="s">
        <v>0</v>
      </c>
      <c r="V34" s="61">
        <f>SUBTOTAL(109,Table5[Total
Q×L×M '[m2']])</f>
        <v>0</v>
      </c>
    </row>
    <row r="35" spans="1:22" x14ac:dyDescent="0.2">
      <c r="A35" s="68"/>
      <c r="C35" s="69"/>
      <c r="U35" s="70"/>
      <c r="V35" s="71"/>
    </row>
    <row r="36" spans="1:22" x14ac:dyDescent="0.2">
      <c r="U36" s="70"/>
      <c r="V36" s="71"/>
    </row>
    <row r="37" spans="1:22" x14ac:dyDescent="0.2">
      <c r="U37" s="70"/>
      <c r="V37" s="71"/>
    </row>
    <row r="38" spans="1:22" ht="15" x14ac:dyDescent="0.25">
      <c r="A38" s="64" t="s">
        <v>62</v>
      </c>
      <c r="V38" s="73"/>
    </row>
    <row r="39" spans="1:22" ht="14.25" customHeight="1" x14ac:dyDescent="0.2"/>
    <row r="40" spans="1:22" ht="14.25" customHeight="1" x14ac:dyDescent="0.25">
      <c r="A40" s="63" t="s">
        <v>63</v>
      </c>
      <c r="V40" s="73"/>
    </row>
    <row r="41" spans="1:22" ht="14.25" customHeight="1" x14ac:dyDescent="0.25">
      <c r="V41" s="73"/>
    </row>
    <row r="42" spans="1:22" ht="14.25" customHeight="1" x14ac:dyDescent="0.25">
      <c r="A42" s="63" t="s">
        <v>64</v>
      </c>
      <c r="V42" s="73"/>
    </row>
    <row r="43" spans="1:22" ht="14.25" customHeight="1" x14ac:dyDescent="0.25">
      <c r="A43" s="63" t="s">
        <v>65</v>
      </c>
      <c r="V43" s="73"/>
    </row>
    <row r="44" spans="1:22" ht="14.25" customHeight="1" x14ac:dyDescent="0.25">
      <c r="V44" s="73"/>
    </row>
    <row r="45" spans="1:22" ht="14.25" customHeight="1" x14ac:dyDescent="0.25">
      <c r="B45" s="66" t="s">
        <v>49</v>
      </c>
      <c r="C45" s="63" t="s">
        <v>48</v>
      </c>
      <c r="V45" s="73"/>
    </row>
    <row r="46" spans="1:22" ht="14.25" customHeight="1" x14ac:dyDescent="0.25">
      <c r="B46" s="8" t="s">
        <v>50</v>
      </c>
      <c r="C46" s="74" t="s">
        <v>53</v>
      </c>
      <c r="D46" s="74"/>
      <c r="E46" s="74"/>
      <c r="V46" s="73"/>
    </row>
    <row r="47" spans="1:22" ht="14.25" customHeight="1" x14ac:dyDescent="0.25">
      <c r="B47" s="75" t="s">
        <v>50</v>
      </c>
      <c r="C47" s="76" t="s">
        <v>55</v>
      </c>
      <c r="D47" s="76"/>
      <c r="E47" s="76"/>
      <c r="V47" s="73"/>
    </row>
    <row r="48" spans="1:22" ht="14.25" customHeight="1" x14ac:dyDescent="0.25">
      <c r="B48" s="77" t="s">
        <v>50</v>
      </c>
      <c r="C48" s="78" t="s">
        <v>51</v>
      </c>
      <c r="D48" s="78"/>
      <c r="E48" s="78"/>
      <c r="V48" s="73"/>
    </row>
    <row r="49" spans="1:22" ht="14.25" customHeight="1" x14ac:dyDescent="0.25">
      <c r="B49" s="79" t="s">
        <v>52</v>
      </c>
      <c r="C49" s="80" t="s">
        <v>54</v>
      </c>
      <c r="D49" s="80"/>
      <c r="E49" s="80"/>
      <c r="V49" s="73"/>
    </row>
    <row r="50" spans="1:22" ht="14.25" customHeight="1" x14ac:dyDescent="0.25">
      <c r="V50" s="73"/>
    </row>
    <row r="51" spans="1:22" ht="15" x14ac:dyDescent="0.25">
      <c r="V51" s="73"/>
    </row>
    <row r="52" spans="1:22" ht="15" x14ac:dyDescent="0.25">
      <c r="A52" s="64" t="s">
        <v>44</v>
      </c>
      <c r="V52" s="73"/>
    </row>
    <row r="54" spans="1:22" ht="15" x14ac:dyDescent="0.25">
      <c r="B54" s="81" t="s">
        <v>2</v>
      </c>
      <c r="V54" s="73"/>
    </row>
    <row r="55" spans="1:22" x14ac:dyDescent="0.2">
      <c r="B55" s="81" t="s">
        <v>104</v>
      </c>
    </row>
    <row r="56" spans="1:22" x14ac:dyDescent="0.2">
      <c r="B56" s="81" t="s">
        <v>3</v>
      </c>
    </row>
    <row r="58" spans="1:22" x14ac:dyDescent="0.2">
      <c r="B58" s="81" t="s">
        <v>47</v>
      </c>
    </row>
    <row r="59" spans="1:22" x14ac:dyDescent="0.2">
      <c r="B59" s="81" t="s">
        <v>103</v>
      </c>
    </row>
    <row r="60" spans="1:22" x14ac:dyDescent="0.2">
      <c r="B60" s="81"/>
    </row>
    <row r="61" spans="1:22" ht="15" x14ac:dyDescent="0.25">
      <c r="A61" s="82" t="s">
        <v>119</v>
      </c>
      <c r="B61" s="83"/>
      <c r="C61" s="83"/>
      <c r="D61" s="83"/>
      <c r="E61" s="83"/>
    </row>
    <row r="62" spans="1:22" x14ac:dyDescent="0.2">
      <c r="A62" s="83"/>
      <c r="B62" s="83"/>
      <c r="C62" s="83"/>
      <c r="D62" s="83"/>
      <c r="E62" s="83"/>
    </row>
    <row r="63" spans="1:22" x14ac:dyDescent="0.2">
      <c r="A63" s="83" t="s">
        <v>40</v>
      </c>
      <c r="C63" s="83"/>
      <c r="D63" s="83"/>
      <c r="E63" s="83"/>
      <c r="F63" s="83"/>
    </row>
    <row r="65" spans="2:6" x14ac:dyDescent="0.2">
      <c r="B65" s="84" t="s">
        <v>18</v>
      </c>
      <c r="C65" s="84" t="s">
        <v>19</v>
      </c>
      <c r="D65" s="84" t="s">
        <v>20</v>
      </c>
      <c r="E65" s="84" t="s">
        <v>26</v>
      </c>
      <c r="F65" s="84" t="s">
        <v>27</v>
      </c>
    </row>
    <row r="66" spans="2:6" x14ac:dyDescent="0.2">
      <c r="B66" s="85">
        <v>150</v>
      </c>
      <c r="C66" s="85">
        <v>400</v>
      </c>
      <c r="D66" s="85">
        <v>400</v>
      </c>
      <c r="E66" s="9">
        <f t="shared" ref="E66" si="2">C66+D66</f>
        <v>800</v>
      </c>
      <c r="F66" s="85">
        <v>1000</v>
      </c>
    </row>
    <row r="67" spans="2:6" x14ac:dyDescent="0.2">
      <c r="B67" s="86" t="s">
        <v>21</v>
      </c>
      <c r="C67" s="86">
        <f>$B$66+150</f>
        <v>300</v>
      </c>
      <c r="D67" s="86">
        <f>$B$66+150</f>
        <v>300</v>
      </c>
      <c r="E67" s="86">
        <f>C67+D67</f>
        <v>600</v>
      </c>
    </row>
    <row r="68" spans="2:6" x14ac:dyDescent="0.2">
      <c r="B68" s="86" t="s">
        <v>22</v>
      </c>
      <c r="C68" s="86">
        <f>E68-C67</f>
        <v>640</v>
      </c>
      <c r="D68" s="86">
        <f>E68-D67</f>
        <v>640</v>
      </c>
      <c r="E68" s="86">
        <f>$F$66-F68</f>
        <v>940</v>
      </c>
      <c r="F68" s="69">
        <v>60</v>
      </c>
    </row>
    <row r="69" spans="2:6" x14ac:dyDescent="0.2">
      <c r="B69" s="86"/>
      <c r="C69" s="86"/>
      <c r="D69" s="86"/>
      <c r="E69" s="86"/>
    </row>
    <row r="70" spans="2:6" x14ac:dyDescent="0.2">
      <c r="C70" s="87">
        <f>C67</f>
        <v>300</v>
      </c>
      <c r="D70" s="87">
        <f>D67</f>
        <v>300</v>
      </c>
      <c r="E70" s="87">
        <f t="shared" ref="E70:E71" si="3">C70+D70</f>
        <v>600</v>
      </c>
    </row>
    <row r="71" spans="2:6" x14ac:dyDescent="0.2">
      <c r="C71" s="87">
        <f>C67</f>
        <v>300</v>
      </c>
      <c r="D71" s="87">
        <f>D68</f>
        <v>640</v>
      </c>
      <c r="E71" s="87">
        <f t="shared" si="3"/>
        <v>940</v>
      </c>
    </row>
    <row r="72" spans="2:6" x14ac:dyDescent="0.2">
      <c r="C72" s="87">
        <f>C68</f>
        <v>640</v>
      </c>
      <c r="D72" s="87">
        <f>D67</f>
        <v>300</v>
      </c>
      <c r="E72" s="87">
        <f>C72+D72</f>
        <v>940</v>
      </c>
    </row>
    <row r="73" spans="2:6" x14ac:dyDescent="0.2">
      <c r="C73" s="87">
        <f>C67</f>
        <v>300</v>
      </c>
      <c r="D73" s="87">
        <f>D67</f>
        <v>300</v>
      </c>
      <c r="E73" s="87">
        <f>C73+D73</f>
        <v>600</v>
      </c>
    </row>
  </sheetData>
  <sheetProtection sheet="1" objects="1" scenarios="1" insertRows="0" deleteRows="0"/>
  <dataConsolidate/>
  <mergeCells count="6">
    <mergeCell ref="Q21:T21"/>
    <mergeCell ref="A21:C21"/>
    <mergeCell ref="D21:G21"/>
    <mergeCell ref="H21:J21"/>
    <mergeCell ref="K21:L21"/>
    <mergeCell ref="M21:P21"/>
  </mergeCells>
  <conditionalFormatting sqref="A24:U33">
    <cfRule type="expression" dxfId="63" priority="1">
      <formula>OR(A24="")</formula>
    </cfRule>
  </conditionalFormatting>
  <conditionalFormatting sqref="B66">
    <cfRule type="expression" dxfId="62" priority="28">
      <formula>NOT(OR(B66=50,B66=60,B66=80,B66=100,B66=120,B66=133,B66=150))</formula>
    </cfRule>
  </conditionalFormatting>
  <conditionalFormatting sqref="C24:C33">
    <cfRule type="cellIs" dxfId="61" priority="22" operator="lessThan">
      <formula>0</formula>
    </cfRule>
  </conditionalFormatting>
  <conditionalFormatting sqref="C66">
    <cfRule type="expression" dxfId="60" priority="27">
      <formula>NOT(AND(C66&gt;=B66+150,C66&lt;=F66-60-B66-150,E66&lt;=F66-60))</formula>
    </cfRule>
  </conditionalFormatting>
  <conditionalFormatting sqref="D24:D33">
    <cfRule type="expression" dxfId="59" priority="30">
      <formula>NOT(AND(D24&gt;=I24+150,D24&lt;=J24-60-I24-150,F24&lt;=J24-60,I24&gt;0,J24&gt;0))</formula>
    </cfRule>
  </conditionalFormatting>
  <conditionalFormatting sqref="D66">
    <cfRule type="expression" dxfId="58" priority="26">
      <formula>NOT(AND(D66&gt;=B66+150,D66&lt;=F66-60-B66-150,E66&lt;=F66-60))</formula>
    </cfRule>
  </conditionalFormatting>
  <conditionalFormatting sqref="E24:E33">
    <cfRule type="expression" dxfId="57" priority="29">
      <formula>NOT(AND(E24&gt;=I24+150,E24&lt;=J24-60-I24-150,F24&lt;=J24-60,I24&gt;0,J24&gt;0))</formula>
    </cfRule>
  </conditionalFormatting>
  <conditionalFormatting sqref="E66">
    <cfRule type="expression" dxfId="56" priority="25">
      <formula>NOT(AND(E66&gt;=2*(B66+150),E66&lt;=F66-60))</formula>
    </cfRule>
  </conditionalFormatting>
  <conditionalFormatting sqref="F24:F33">
    <cfRule type="expression" dxfId="55" priority="23">
      <formula>NOT(OR(AND(F24&gt;=2*(I24+150),F24&lt;=J24-60,D24&gt;0,E24&gt;0),F24=0))</formula>
    </cfRule>
  </conditionalFormatting>
  <conditionalFormatting sqref="F66">
    <cfRule type="cellIs" dxfId="54" priority="24" operator="notBetween">
      <formula>600</formula>
      <formula>1100</formula>
    </cfRule>
  </conditionalFormatting>
  <conditionalFormatting sqref="G24:G33">
    <cfRule type="cellIs" dxfId="53" priority="21" operator="notBetween">
      <formula>75</formula>
      <formula>175</formula>
    </cfRule>
  </conditionalFormatting>
  <conditionalFormatting sqref="H24:H33">
    <cfRule type="cellIs" dxfId="52" priority="19" operator="lessThan">
      <formula>2000</formula>
    </cfRule>
    <cfRule type="cellIs" dxfId="51" priority="20" operator="notBetween">
      <formula>2000</formula>
      <formula>10000</formula>
    </cfRule>
  </conditionalFormatting>
  <conditionalFormatting sqref="I24:I33">
    <cfRule type="expression" dxfId="50" priority="5">
      <formula>AND(OR(D24&gt;0,E24&gt;0),I24=0)</formula>
    </cfRule>
    <cfRule type="expression" dxfId="49" priority="12">
      <formula>OR(AND(L24="Power T",OR(I24=220)))</formula>
    </cfRule>
    <cfRule type="expression" dxfId="48" priority="13">
      <formula>OR(AND(L24="Power T",OR(I24=50)),AND(L24="Power S",OR(I24=220,I24=250)),AND(L24="Perform R",OR(I24=50,I24=220,I24=250)),AND(L24="Perform C",OR(I24=220,I24=250)))</formula>
    </cfRule>
    <cfRule type="expression" dxfId="47" priority="14">
      <formula>NOT(OR(I24=50,I24=60,I24=80,I24=100,I24=120,I24=133,I24=150,I24=172,I24=200,I24=220,I24=240,I24=250))</formula>
    </cfRule>
  </conditionalFormatting>
  <conditionalFormatting sqref="J24:J33">
    <cfRule type="expression" dxfId="46" priority="4">
      <formula>AND(OR(D24&gt;0,E24&gt;0),J24=0)</formula>
    </cfRule>
    <cfRule type="cellIs" dxfId="45" priority="34" operator="notBetween">
      <formula>600</formula>
      <formula>1100</formula>
    </cfRule>
  </conditionalFormatting>
  <conditionalFormatting sqref="K24:K33">
    <cfRule type="expression" dxfId="44" priority="10">
      <formula>NOT(OR(K24="FTV HL",K24=""))</formula>
    </cfRule>
  </conditionalFormatting>
  <conditionalFormatting sqref="L24:L33">
    <cfRule type="expression" dxfId="43" priority="7">
      <formula>OR(AND(L24="Power T",OR(I24=220)))</formula>
    </cfRule>
    <cfRule type="expression" dxfId="42" priority="8">
      <formula>OR(AND(L24="Power T",OR(I24=50)),AND(L24="Power S",OR(I24=220,I24=250)),AND(L24="Perform R",OR(I24=50,I24=220,I24=250)),AND(L24="Perform C",OR(I24=220,I24=250)))</formula>
    </cfRule>
    <cfRule type="expression" dxfId="41" priority="9">
      <formula>NOT(OR(L24="Power T",L24="Power S",L24="Perform R",L24="Perform C"))</formula>
    </cfRule>
  </conditionalFormatting>
  <conditionalFormatting sqref="M24:M33">
    <cfRule type="expression" dxfId="40" priority="6">
      <formula>OR(AND(N24="HPS 200",NOT(M24=0.55)),AND(NOT(N24="HPS 200"),M24=0.55))</formula>
    </cfRule>
  </conditionalFormatting>
  <conditionalFormatting sqref="N24:N33">
    <cfRule type="expression" dxfId="38" priority="2">
      <formula>OR(AND(N24="HPS 200",NOT(M24=0.55)),AND(NOT(N24="HPS 200"),M24=0.55))</formula>
    </cfRule>
    <cfRule type="expression" dxfId="37" priority="18">
      <formula>NOT(OR(N24="SP 25",N24="SP 25",N24="PVDF 25",N24="PVDF 35",N24="PUR 50",N24="PVCF 150",N24="HPS 200",N24="PRISMA",N24="PRISMA ELEMENTS",N24="Inox 304",N24="Inox 316L",N24="Inox 316"))</formula>
    </cfRule>
  </conditionalFormatting>
  <conditionalFormatting sqref="P24:P33">
    <cfRule type="expression" dxfId="36" priority="32">
      <formula>NOT(OR(P24="M",P24="M8"))</formula>
    </cfRule>
  </conditionalFormatting>
  <conditionalFormatting sqref="R24:R33">
    <cfRule type="expression" dxfId="34" priority="16">
      <formula>NOT(OR(R24="SP 25",R24="SP 25",R24="PVDF 25",R24="PVDF 35",R24="PUR 50",R24="PVCF 150",R24="HPS 200",R24="PRISMA",R24="PRISMA ELEMENTS",R24="Inox 304",R24="Inox 316L",R24="Inox 316"))</formula>
    </cfRule>
  </conditionalFormatting>
  <conditionalFormatting sqref="T24:T33">
    <cfRule type="expression" dxfId="33" priority="31">
      <formula>NOT(OR(T24="S",T24="V",T24="V2",T24="G",T24="M2"))</formula>
    </cfRule>
  </conditionalFormatting>
  <dataValidations count="15">
    <dataValidation type="whole" errorStyle="information" allowBlank="1" errorTitle="wrong" sqref="G24:G33" xr:uid="{85459F3B-405F-4BB0-9ABA-F047A712136A}">
      <formula1>75</formula1>
      <formula2>175</formula2>
    </dataValidation>
    <dataValidation type="whole" errorStyle="information" allowBlank="1" errorTitle="Wrong length" error="Insert length (whole number)_x000a_2000 to 8000 mm" sqref="H25:H28 H30:H32" xr:uid="{CECEC377-AF21-4BD3-95DE-9CED3C427997}">
      <formula1>2000</formula1>
      <formula2>8000</formula2>
    </dataValidation>
    <dataValidation type="whole" allowBlank="1" showInputMessage="1" showErrorMessage="1" sqref="F66" xr:uid="{5062C962-1C54-44F1-BA9A-3BA2AA82228A}">
      <formula1>600</formula1>
      <formula2>1100</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1100</formula2>
    </dataValidation>
    <dataValidation type="list" allowBlank="1" sqref="B66 I24:I33" xr:uid="{8C365039-8256-4AD6-8842-DFE7F5E4CFCB}">
      <formula1>"50,60,80,100,120,133,150,172,200,220,240,250"</formula1>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list" allowBlank="1" sqref="R24:R33 N24:N33" xr:uid="{F3FC3FB0-B201-494C-8AF4-80CAF9A22468}">
      <formula1>"SP 25,SP 25,PVDF 25,PVDF 35,PUR 50,PVCF 150,HPS 200,PRISMA,PRISMA ELEMENTS,Inox 304,Inox 316L,Inox 316"</formula1>
    </dataValidation>
    <dataValidation type="list" allowBlank="1" sqref="K24:K32" xr:uid="{9BCA0F70-00D5-4954-B8F1-6766AE126E62}">
      <formula1>"FTV HL"</formula1>
    </dataValidation>
  </dataValidations>
  <pageMargins left="0.39370078740157483" right="0.39370078740157483" top="0.39370078740157483" bottom="0.39370078740157483" header="0.31496062992125984" footer="0.31496062992125984"/>
  <pageSetup paperSize="9" scale="47" pageOrder="overThenDown"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7" id="{00000000-000E-0000-06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5" id="{00000000-000E-0000-0600-00000F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B7C8629A-081A-4443-8136-3E7B78DD9D9F}">
          <x14:formula1>
            <xm:f>List_Values!$B$2:$B$11</xm:f>
          </x14:formula1>
          <xm:sqref>Q24:Q33</xm:sqref>
        </x14:dataValidation>
        <x14:dataValidation type="list" allowBlank="1" xr:uid="{7E66B732-474E-4106-9C52-852160C4CCD1}">
          <x14:formula1>
            <xm:f>List_Values!$A$2:$A$9</xm:f>
          </x14:formula1>
          <xm:sqref>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X67"/>
  <sheetViews>
    <sheetView showGridLines="0" zoomScaleNormal="100" zoomScaleSheetLayoutView="70" workbookViewId="0">
      <selection activeCell="L3" sqref="L3"/>
    </sheetView>
  </sheetViews>
  <sheetFormatPr defaultRowHeight="14.25" x14ac:dyDescent="0.2"/>
  <cols>
    <col min="1" max="1" width="17.625" style="63" customWidth="1"/>
    <col min="2" max="2" width="14.625" style="63" customWidth="1"/>
    <col min="3" max="12" width="10.625" style="63" customWidth="1"/>
    <col min="13" max="13" width="12" style="63" customWidth="1"/>
    <col min="14" max="14" width="11.375" style="63" customWidth="1"/>
    <col min="15" max="15" width="10.625" style="63" customWidth="1"/>
    <col min="16" max="17" width="12.625" style="63" customWidth="1"/>
    <col min="18" max="19" width="10.625" style="63" customWidth="1"/>
    <col min="20" max="21" width="12.625" style="63" customWidth="1"/>
    <col min="22" max="22" width="10.625" style="63" customWidth="1"/>
    <col min="23" max="23" width="24.625" style="63" customWidth="1"/>
    <col min="24" max="24" width="10.625" style="63" customWidth="1"/>
    <col min="25" max="16384" width="9" style="63"/>
  </cols>
  <sheetData>
    <row r="1" spans="1:17" s="48" customFormat="1" ht="15.75" x14ac:dyDescent="0.25">
      <c r="B1" s="49"/>
      <c r="C1" s="50" t="s">
        <v>92</v>
      </c>
    </row>
    <row r="2" spans="1:17" s="48" customFormat="1" ht="26.25" x14ac:dyDescent="0.4">
      <c r="C2" s="52" t="s">
        <v>116</v>
      </c>
    </row>
    <row r="3" spans="1:17" s="48" customFormat="1" ht="15.75" x14ac:dyDescent="0.25">
      <c r="C3" s="53" t="s">
        <v>79</v>
      </c>
      <c r="D3" s="54" t="str" cm="1">
        <f t="array" ref="D3">LOOKUP(2,1/(Updates!A:A&lt;&gt;""),Updates!A:A)</f>
        <v>1.2</v>
      </c>
      <c r="E3" s="30" t="s">
        <v>108</v>
      </c>
      <c r="K3" s="51"/>
    </row>
    <row r="4" spans="1:17" s="48" customFormat="1" x14ac:dyDescent="0.2"/>
    <row r="5" spans="1:17" ht="15" x14ac:dyDescent="0.25">
      <c r="A5" s="89" t="s">
        <v>34</v>
      </c>
      <c r="B5" s="31" t="str">
        <f>IF('FTV HL Panel'!B5=0,"",'FTV HL Panel'!B5)</f>
        <v/>
      </c>
      <c r="C5" s="32"/>
    </row>
    <row r="6" spans="1:17" ht="15" x14ac:dyDescent="0.25">
      <c r="A6" s="89" t="s">
        <v>59</v>
      </c>
      <c r="B6" s="31" t="str">
        <f>IF('FTV HL Panel'!B6=0,"",'FTV HL Panel'!B6)</f>
        <v/>
      </c>
      <c r="C6" s="32"/>
    </row>
    <row r="7" spans="1:17" ht="15" x14ac:dyDescent="0.25">
      <c r="A7" s="89" t="s">
        <v>33</v>
      </c>
      <c r="B7" s="31" t="str">
        <f>IF('FTV HL Panel'!B7=0,"",'FTV HL Panel'!B7)</f>
        <v/>
      </c>
      <c r="C7" s="32"/>
    </row>
    <row r="8" spans="1:17" ht="15" x14ac:dyDescent="0.25">
      <c r="A8" s="89" t="s">
        <v>41</v>
      </c>
      <c r="B8" s="31" t="str">
        <f>IF('FTV HL Panel'!B8=0,"",'FTV HL Panel'!B8)</f>
        <v/>
      </c>
      <c r="C8" s="32"/>
    </row>
    <row r="9" spans="1:17" ht="15" x14ac:dyDescent="0.25">
      <c r="A9" s="89" t="s">
        <v>42</v>
      </c>
      <c r="B9" s="31" t="str">
        <f>IF('FTV HL Panel'!B9=0,"",'FTV HL Panel'!B9)</f>
        <v/>
      </c>
      <c r="C9" s="32"/>
    </row>
    <row r="12" spans="1:17" ht="15" x14ac:dyDescent="0.25">
      <c r="A12" s="89" t="s">
        <v>43</v>
      </c>
      <c r="B12" s="31" t="str">
        <f>IF('FTV HL Panel'!B12=0,"",'FTV HL Panel'!B12)</f>
        <v/>
      </c>
      <c r="C12" s="90"/>
    </row>
    <row r="13" spans="1:17" ht="15" x14ac:dyDescent="0.25">
      <c r="A13" s="89" t="s">
        <v>39</v>
      </c>
      <c r="B13" s="31" t="str">
        <f>IF('FTV HL Panel'!B13=0,"",'FTV HL Panel'!B13)</f>
        <v/>
      </c>
      <c r="C13" s="90"/>
      <c r="M13" s="68"/>
      <c r="Q13" s="68"/>
    </row>
    <row r="14" spans="1:17" ht="15" x14ac:dyDescent="0.25">
      <c r="A14" s="89" t="s">
        <v>31</v>
      </c>
      <c r="B14" s="31" t="str">
        <f>IF('FTV HL Panel'!B14=0,"",'FTV HL Panel'!B14)</f>
        <v/>
      </c>
      <c r="C14" s="90"/>
    </row>
    <row r="17" spans="1:24" ht="15" x14ac:dyDescent="0.25">
      <c r="A17" s="89" t="s">
        <v>30</v>
      </c>
      <c r="B17" s="31" t="str">
        <f>IF('FTV HL Panel'!B17=0,"",'FTV HL Panel'!B17)</f>
        <v/>
      </c>
      <c r="C17" s="90"/>
    </row>
    <row r="21" spans="1:24" s="48" customFormat="1" ht="15.75" customHeight="1" x14ac:dyDescent="0.2">
      <c r="A21" s="106" t="s">
        <v>36</v>
      </c>
      <c r="B21" s="106"/>
      <c r="C21" s="106"/>
      <c r="D21" s="103" t="s">
        <v>38</v>
      </c>
      <c r="E21" s="104"/>
      <c r="F21" s="104"/>
      <c r="G21" s="104"/>
      <c r="H21" s="104"/>
      <c r="I21" s="105"/>
      <c r="J21" s="106" t="s">
        <v>35</v>
      </c>
      <c r="K21" s="106"/>
      <c r="L21" s="106"/>
      <c r="M21" s="106" t="s">
        <v>10</v>
      </c>
      <c r="N21" s="106"/>
      <c r="O21" s="103" t="s">
        <v>67</v>
      </c>
      <c r="P21" s="104"/>
      <c r="Q21" s="104"/>
      <c r="R21" s="105"/>
      <c r="S21" s="103" t="s">
        <v>68</v>
      </c>
      <c r="T21" s="104"/>
      <c r="U21" s="104"/>
      <c r="V21" s="105"/>
      <c r="W21" s="47" t="s">
        <v>6</v>
      </c>
      <c r="X21" s="47" t="s">
        <v>37</v>
      </c>
    </row>
    <row r="22" spans="1:24"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9"/>
    </row>
    <row r="23" spans="1:24" s="48" customFormat="1" ht="45" x14ac:dyDescent="0.2">
      <c r="A23" s="91" t="s">
        <v>4</v>
      </c>
      <c r="B23" s="92" t="s">
        <v>12</v>
      </c>
      <c r="C23" s="92" t="s">
        <v>17</v>
      </c>
      <c r="D23" s="92" t="s">
        <v>19</v>
      </c>
      <c r="E23" s="92" t="s">
        <v>20</v>
      </c>
      <c r="F23" s="92" t="s">
        <v>23</v>
      </c>
      <c r="G23" s="92" t="s">
        <v>94</v>
      </c>
      <c r="H23" s="92" t="s">
        <v>29</v>
      </c>
      <c r="I23" s="92" t="s">
        <v>28</v>
      </c>
      <c r="J23" s="92" t="s">
        <v>8</v>
      </c>
      <c r="K23" s="92" t="s">
        <v>15</v>
      </c>
      <c r="L23" s="92" t="s">
        <v>7</v>
      </c>
      <c r="M23" s="92" t="s">
        <v>10</v>
      </c>
      <c r="N23" s="92" t="s">
        <v>5</v>
      </c>
      <c r="O23" s="92" t="s">
        <v>69</v>
      </c>
      <c r="P23" s="92" t="s">
        <v>70</v>
      </c>
      <c r="Q23" s="92" t="s">
        <v>71</v>
      </c>
      <c r="R23" s="92" t="s">
        <v>72</v>
      </c>
      <c r="S23" s="92" t="s">
        <v>73</v>
      </c>
      <c r="T23" s="92" t="s">
        <v>74</v>
      </c>
      <c r="U23" s="92" t="s">
        <v>75</v>
      </c>
      <c r="V23" s="92" t="s">
        <v>76</v>
      </c>
      <c r="W23" s="92" t="s">
        <v>6</v>
      </c>
      <c r="X23" s="93" t="s">
        <v>93</v>
      </c>
    </row>
    <row r="24" spans="1:24" x14ac:dyDescent="0.2">
      <c r="A24" s="33"/>
      <c r="B24" s="5"/>
      <c r="C24" s="5"/>
      <c r="D24" s="6"/>
      <c r="E24" s="6"/>
      <c r="F24" s="6"/>
      <c r="G24" s="9">
        <f>D24+E24+F24</f>
        <v>0</v>
      </c>
      <c r="H24" s="6"/>
      <c r="I24" s="6"/>
      <c r="J24" s="6"/>
      <c r="K24" s="5"/>
      <c r="L24" s="7"/>
      <c r="M24" s="5" t="s">
        <v>66</v>
      </c>
      <c r="N24" s="5"/>
      <c r="O24" s="13"/>
      <c r="P24" s="5"/>
      <c r="Q24" s="5"/>
      <c r="R24" s="5"/>
      <c r="S24" s="13"/>
      <c r="T24" s="5"/>
      <c r="U24" s="5"/>
      <c r="V24" s="5"/>
      <c r="W24" s="8"/>
      <c r="X24" s="34">
        <f>C24*J24/1000*L24/1000</f>
        <v>0</v>
      </c>
    </row>
    <row r="25" spans="1:24" x14ac:dyDescent="0.2">
      <c r="A25" s="33"/>
      <c r="B25" s="5"/>
      <c r="C25" s="5"/>
      <c r="D25" s="6"/>
      <c r="E25" s="6"/>
      <c r="F25" s="6"/>
      <c r="G25" s="9">
        <f t="shared" ref="G25:G32" si="0">D25+E25+F25</f>
        <v>0</v>
      </c>
      <c r="H25" s="6"/>
      <c r="I25" s="6"/>
      <c r="J25" s="6"/>
      <c r="K25" s="5"/>
      <c r="L25" s="7"/>
      <c r="M25" s="5" t="s">
        <v>66</v>
      </c>
      <c r="N25" s="5"/>
      <c r="O25" s="14"/>
      <c r="P25" s="5"/>
      <c r="Q25" s="5"/>
      <c r="R25" s="5"/>
      <c r="S25" s="14">
        <v>0.63</v>
      </c>
      <c r="T25" s="5"/>
      <c r="U25" s="5"/>
      <c r="V25" s="5"/>
      <c r="W25" s="8"/>
      <c r="X25" s="34">
        <f>C25*J25/1000*L25/1000</f>
        <v>0</v>
      </c>
    </row>
    <row r="26" spans="1:24" x14ac:dyDescent="0.2">
      <c r="A26" s="33"/>
      <c r="B26" s="5"/>
      <c r="C26" s="5"/>
      <c r="D26" s="6"/>
      <c r="E26" s="6"/>
      <c r="F26" s="6"/>
      <c r="G26" s="9">
        <f t="shared" si="0"/>
        <v>0</v>
      </c>
      <c r="H26" s="6"/>
      <c r="I26" s="6"/>
      <c r="J26" s="6"/>
      <c r="K26" s="5"/>
      <c r="L26" s="7"/>
      <c r="M26" s="5" t="s">
        <v>66</v>
      </c>
      <c r="N26" s="5"/>
      <c r="O26" s="14"/>
      <c r="P26" s="5"/>
      <c r="Q26" s="5"/>
      <c r="R26" s="5"/>
      <c r="S26" s="14"/>
      <c r="T26" s="5"/>
      <c r="U26" s="5"/>
      <c r="V26" s="5"/>
      <c r="W26" s="8"/>
      <c r="X26" s="34">
        <f>C26*J26/1000*L26/1000</f>
        <v>0</v>
      </c>
    </row>
    <row r="27" spans="1:24" x14ac:dyDescent="0.2">
      <c r="A27" s="33"/>
      <c r="B27" s="5"/>
      <c r="C27" s="5"/>
      <c r="D27" s="6"/>
      <c r="E27" s="6"/>
      <c r="F27" s="6"/>
      <c r="G27" s="9">
        <f t="shared" si="0"/>
        <v>0</v>
      </c>
      <c r="H27" s="6"/>
      <c r="I27" s="6"/>
      <c r="J27" s="6"/>
      <c r="K27" s="5"/>
      <c r="L27" s="7"/>
      <c r="M27" s="5" t="s">
        <v>66</v>
      </c>
      <c r="N27" s="5"/>
      <c r="O27" s="14"/>
      <c r="P27" s="5"/>
      <c r="Q27" s="5"/>
      <c r="R27" s="5"/>
      <c r="S27" s="14"/>
      <c r="T27" s="5"/>
      <c r="U27" s="5"/>
      <c r="V27" s="5"/>
      <c r="W27" s="8"/>
      <c r="X27" s="34">
        <f>C27*J27/1000*L27/1000</f>
        <v>0</v>
      </c>
    </row>
    <row r="28" spans="1:24" x14ac:dyDescent="0.2">
      <c r="A28" s="33"/>
      <c r="B28" s="5"/>
      <c r="C28" s="5"/>
      <c r="D28" s="6"/>
      <c r="E28" s="6"/>
      <c r="F28" s="6"/>
      <c r="G28" s="9">
        <f>D28+E28+F28</f>
        <v>0</v>
      </c>
      <c r="H28" s="6"/>
      <c r="I28" s="6"/>
      <c r="J28" s="6"/>
      <c r="K28" s="5"/>
      <c r="L28" s="7"/>
      <c r="M28" s="5" t="s">
        <v>66</v>
      </c>
      <c r="N28" s="5"/>
      <c r="O28" s="13"/>
      <c r="P28" s="5"/>
      <c r="Q28" s="5"/>
      <c r="R28" s="5"/>
      <c r="S28" s="13"/>
      <c r="T28" s="5"/>
      <c r="U28" s="5"/>
      <c r="V28" s="5"/>
      <c r="W28" s="8"/>
      <c r="X28" s="34">
        <f t="shared" ref="X28:X32" si="1">C28*J28/1000*L28/1000</f>
        <v>0</v>
      </c>
    </row>
    <row r="29" spans="1:24" x14ac:dyDescent="0.2">
      <c r="A29" s="33"/>
      <c r="B29" s="5"/>
      <c r="C29" s="5"/>
      <c r="D29" s="6"/>
      <c r="E29" s="6"/>
      <c r="F29" s="6"/>
      <c r="G29" s="9">
        <f t="shared" si="0"/>
        <v>0</v>
      </c>
      <c r="H29" s="6"/>
      <c r="I29" s="6"/>
      <c r="J29" s="6"/>
      <c r="K29" s="5"/>
      <c r="L29" s="7"/>
      <c r="M29" s="5" t="s">
        <v>66</v>
      </c>
      <c r="N29" s="5"/>
      <c r="O29" s="13"/>
      <c r="P29" s="5"/>
      <c r="Q29" s="5"/>
      <c r="R29" s="5"/>
      <c r="S29" s="13"/>
      <c r="T29" s="5"/>
      <c r="U29" s="5"/>
      <c r="V29" s="5"/>
      <c r="W29" s="8"/>
      <c r="X29" s="34">
        <f t="shared" si="1"/>
        <v>0</v>
      </c>
    </row>
    <row r="30" spans="1:24" x14ac:dyDescent="0.2">
      <c r="A30" s="33"/>
      <c r="B30" s="5"/>
      <c r="C30" s="5"/>
      <c r="D30" s="6"/>
      <c r="E30" s="6"/>
      <c r="F30" s="6"/>
      <c r="G30" s="9">
        <f t="shared" si="0"/>
        <v>0</v>
      </c>
      <c r="H30" s="6"/>
      <c r="I30" s="6"/>
      <c r="J30" s="6"/>
      <c r="K30" s="5"/>
      <c r="L30" s="7"/>
      <c r="M30" s="5" t="s">
        <v>66</v>
      </c>
      <c r="N30" s="5"/>
      <c r="O30" s="13"/>
      <c r="P30" s="5"/>
      <c r="Q30" s="5"/>
      <c r="R30" s="5"/>
      <c r="S30" s="13"/>
      <c r="T30" s="5"/>
      <c r="U30" s="5"/>
      <c r="V30" s="5"/>
      <c r="W30" s="8"/>
      <c r="X30" s="34">
        <f t="shared" si="1"/>
        <v>0</v>
      </c>
    </row>
    <row r="31" spans="1:24" x14ac:dyDescent="0.2">
      <c r="A31" s="33"/>
      <c r="B31" s="5"/>
      <c r="C31" s="5"/>
      <c r="D31" s="6"/>
      <c r="E31" s="6"/>
      <c r="F31" s="6"/>
      <c r="G31" s="9">
        <f t="shared" si="0"/>
        <v>0</v>
      </c>
      <c r="H31" s="6"/>
      <c r="I31" s="6"/>
      <c r="J31" s="6"/>
      <c r="K31" s="5"/>
      <c r="L31" s="7"/>
      <c r="M31" s="5" t="s">
        <v>66</v>
      </c>
      <c r="N31" s="5"/>
      <c r="O31" s="13"/>
      <c r="P31" s="5"/>
      <c r="Q31" s="5"/>
      <c r="R31" s="5"/>
      <c r="S31" s="13"/>
      <c r="T31" s="5"/>
      <c r="U31" s="5"/>
      <c r="V31" s="5"/>
      <c r="W31" s="8"/>
      <c r="X31" s="34">
        <f t="shared" si="1"/>
        <v>0</v>
      </c>
    </row>
    <row r="32" spans="1:24" x14ac:dyDescent="0.2">
      <c r="A32" s="33"/>
      <c r="B32" s="5"/>
      <c r="C32" s="5"/>
      <c r="D32" s="6"/>
      <c r="E32" s="6"/>
      <c r="F32" s="6"/>
      <c r="G32" s="9">
        <f t="shared" si="0"/>
        <v>0</v>
      </c>
      <c r="H32" s="6"/>
      <c r="I32" s="6"/>
      <c r="J32" s="6"/>
      <c r="K32" s="5"/>
      <c r="L32" s="7"/>
      <c r="M32" s="5" t="s">
        <v>66</v>
      </c>
      <c r="N32" s="5"/>
      <c r="O32" s="13"/>
      <c r="P32" s="5"/>
      <c r="Q32" s="5"/>
      <c r="R32" s="5"/>
      <c r="S32" s="13"/>
      <c r="T32" s="5"/>
      <c r="U32" s="5"/>
      <c r="V32" s="5"/>
      <c r="W32" s="8"/>
      <c r="X32" s="34">
        <f t="shared" si="1"/>
        <v>0</v>
      </c>
    </row>
    <row r="33" spans="1:24" x14ac:dyDescent="0.2">
      <c r="A33" s="35" t="s">
        <v>13</v>
      </c>
      <c r="B33" s="36" t="s">
        <v>1</v>
      </c>
      <c r="C33" s="36">
        <v>0</v>
      </c>
      <c r="D33" s="37">
        <v>250</v>
      </c>
      <c r="E33" s="37">
        <v>500</v>
      </c>
      <c r="F33" s="37">
        <v>250</v>
      </c>
      <c r="G33" s="55">
        <f>D33+E33+F33</f>
        <v>1000</v>
      </c>
      <c r="H33" s="37">
        <v>90</v>
      </c>
      <c r="I33" s="37">
        <v>90</v>
      </c>
      <c r="J33" s="37">
        <v>5000</v>
      </c>
      <c r="K33" s="36">
        <v>100</v>
      </c>
      <c r="L33" s="38">
        <v>1100</v>
      </c>
      <c r="M33" s="36" t="s">
        <v>66</v>
      </c>
      <c r="N33" s="36" t="s">
        <v>9</v>
      </c>
      <c r="O33" s="56">
        <v>0.6</v>
      </c>
      <c r="P33" s="36" t="s">
        <v>77</v>
      </c>
      <c r="Q33" s="36" t="s">
        <v>57</v>
      </c>
      <c r="R33" s="36" t="s">
        <v>16</v>
      </c>
      <c r="S33" s="56">
        <v>0.5</v>
      </c>
      <c r="T33" s="36" t="s">
        <v>77</v>
      </c>
      <c r="U33" s="36" t="s">
        <v>57</v>
      </c>
      <c r="V33" s="36" t="s">
        <v>56</v>
      </c>
      <c r="W33" s="40" t="s">
        <v>11</v>
      </c>
      <c r="X33" s="41">
        <f>C33*J33/1000*L33/1000</f>
        <v>0</v>
      </c>
    </row>
    <row r="34" spans="1:24" x14ac:dyDescent="0.2">
      <c r="A34" s="57"/>
      <c r="B34" s="58"/>
      <c r="C34" s="58"/>
      <c r="D34" s="59"/>
      <c r="E34" s="59"/>
      <c r="F34" s="59"/>
      <c r="G34" s="60"/>
      <c r="H34" s="59"/>
      <c r="I34" s="59"/>
      <c r="J34" s="59"/>
      <c r="K34" s="58"/>
      <c r="L34" s="58"/>
      <c r="M34" s="58"/>
      <c r="N34" s="58"/>
      <c r="O34" s="58"/>
      <c r="P34" s="58"/>
      <c r="Q34" s="58"/>
      <c r="R34" s="58"/>
      <c r="S34" s="58"/>
      <c r="T34" s="58"/>
      <c r="U34" s="58"/>
      <c r="V34" s="58"/>
      <c r="W34" s="62" t="s">
        <v>0</v>
      </c>
      <c r="X34" s="61">
        <f>SUBTOTAL(109,Table6[Total
Q×L×M '[m2']])</f>
        <v>0</v>
      </c>
    </row>
    <row r="35" spans="1:24" x14ac:dyDescent="0.2">
      <c r="A35" s="68"/>
      <c r="C35" s="69"/>
      <c r="W35" s="70"/>
      <c r="X35" s="71"/>
    </row>
    <row r="36" spans="1:24" x14ac:dyDescent="0.2">
      <c r="W36" s="70"/>
      <c r="X36" s="71"/>
    </row>
    <row r="37" spans="1:24" x14ac:dyDescent="0.2">
      <c r="W37" s="70"/>
      <c r="X37" s="71"/>
    </row>
    <row r="38" spans="1:24" ht="15" x14ac:dyDescent="0.25">
      <c r="A38" s="64" t="s">
        <v>62</v>
      </c>
      <c r="X38" s="73"/>
    </row>
    <row r="39" spans="1:24" ht="14.25" customHeight="1" x14ac:dyDescent="0.2"/>
    <row r="40" spans="1:24" ht="15" x14ac:dyDescent="0.25">
      <c r="A40" s="63" t="s">
        <v>63</v>
      </c>
      <c r="X40" s="73"/>
    </row>
    <row r="42" spans="1:24" ht="15" x14ac:dyDescent="0.25">
      <c r="A42" s="63" t="s">
        <v>64</v>
      </c>
    </row>
    <row r="43" spans="1:24" x14ac:dyDescent="0.2">
      <c r="A43" s="63" t="s">
        <v>65</v>
      </c>
    </row>
    <row r="44" spans="1:24" ht="14.25" customHeight="1" x14ac:dyDescent="0.2"/>
    <row r="45" spans="1:24" ht="14.25" customHeight="1" x14ac:dyDescent="0.25">
      <c r="B45" s="66" t="s">
        <v>49</v>
      </c>
      <c r="C45" s="63" t="s">
        <v>48</v>
      </c>
      <c r="X45" s="73"/>
    </row>
    <row r="46" spans="1:24" ht="14.25" customHeight="1" x14ac:dyDescent="0.25">
      <c r="B46" s="8" t="s">
        <v>50</v>
      </c>
      <c r="C46" s="74" t="s">
        <v>53</v>
      </c>
      <c r="D46" s="74"/>
      <c r="E46" s="74"/>
      <c r="X46" s="73"/>
    </row>
    <row r="47" spans="1:24" ht="14.25" customHeight="1" x14ac:dyDescent="0.25">
      <c r="B47" s="75" t="s">
        <v>50</v>
      </c>
      <c r="C47" s="76" t="s">
        <v>55</v>
      </c>
      <c r="D47" s="76"/>
      <c r="E47" s="76"/>
      <c r="X47" s="73"/>
    </row>
    <row r="48" spans="1:24" ht="14.25" customHeight="1" x14ac:dyDescent="0.25">
      <c r="B48" s="77" t="s">
        <v>50</v>
      </c>
      <c r="C48" s="78" t="s">
        <v>51</v>
      </c>
      <c r="D48" s="78"/>
      <c r="E48" s="78"/>
      <c r="X48" s="73"/>
    </row>
    <row r="49" spans="1:24" ht="15" x14ac:dyDescent="0.25">
      <c r="B49" s="79" t="s">
        <v>52</v>
      </c>
      <c r="C49" s="80" t="s">
        <v>54</v>
      </c>
      <c r="D49" s="80"/>
      <c r="E49" s="80"/>
      <c r="X49" s="73"/>
    </row>
    <row r="51" spans="1:24" ht="15" x14ac:dyDescent="0.25">
      <c r="A51" s="64" t="s">
        <v>44</v>
      </c>
      <c r="X51" s="73"/>
    </row>
    <row r="53" spans="1:24" ht="15" x14ac:dyDescent="0.25">
      <c r="B53" s="81" t="s">
        <v>2</v>
      </c>
      <c r="X53" s="73"/>
    </row>
    <row r="54" spans="1:24" x14ac:dyDescent="0.2">
      <c r="B54" s="81" t="s">
        <v>104</v>
      </c>
    </row>
    <row r="55" spans="1:24" x14ac:dyDescent="0.2">
      <c r="B55" s="81" t="s">
        <v>3</v>
      </c>
    </row>
    <row r="57" spans="1:24" x14ac:dyDescent="0.2">
      <c r="B57" s="81" t="s">
        <v>47</v>
      </c>
    </row>
    <row r="58" spans="1:24" x14ac:dyDescent="0.2">
      <c r="B58" s="81" t="s">
        <v>103</v>
      </c>
    </row>
    <row r="59" spans="1:24" x14ac:dyDescent="0.2">
      <c r="B59" s="81"/>
    </row>
    <row r="60" spans="1:24" ht="15" x14ac:dyDescent="0.25">
      <c r="A60" s="82" t="s">
        <v>120</v>
      </c>
      <c r="B60" s="83"/>
      <c r="C60" s="83"/>
      <c r="D60" s="83"/>
      <c r="E60" s="83"/>
      <c r="F60" s="83"/>
    </row>
    <row r="61" spans="1:24" x14ac:dyDescent="0.2">
      <c r="A61" s="83"/>
      <c r="B61" s="83"/>
      <c r="C61" s="83"/>
      <c r="D61" s="83"/>
      <c r="E61" s="83"/>
      <c r="F61" s="83"/>
    </row>
    <row r="62" spans="1:24" x14ac:dyDescent="0.2">
      <c r="A62" s="83" t="s">
        <v>58</v>
      </c>
      <c r="C62" s="83"/>
      <c r="D62" s="83"/>
      <c r="E62" s="83"/>
      <c r="F62" s="83"/>
    </row>
    <row r="64" spans="1:24" x14ac:dyDescent="0.2">
      <c r="B64" s="84" t="s">
        <v>18</v>
      </c>
      <c r="C64" s="84" t="s">
        <v>19</v>
      </c>
      <c r="D64" s="84" t="s">
        <v>20</v>
      </c>
      <c r="E64" s="84" t="s">
        <v>23</v>
      </c>
      <c r="F64" s="84" t="s">
        <v>46</v>
      </c>
      <c r="G64" s="84" t="s">
        <v>27</v>
      </c>
    </row>
    <row r="65" spans="2:7" x14ac:dyDescent="0.2">
      <c r="B65" s="85">
        <v>100</v>
      </c>
      <c r="C65" s="85">
        <v>250</v>
      </c>
      <c r="D65" s="85">
        <v>500</v>
      </c>
      <c r="E65" s="85">
        <v>250</v>
      </c>
      <c r="F65" s="9">
        <f>C65+D65+E65</f>
        <v>1000</v>
      </c>
      <c r="G65" s="85">
        <v>1100</v>
      </c>
    </row>
    <row r="66" spans="2:7" x14ac:dyDescent="0.2">
      <c r="B66" s="86" t="s">
        <v>21</v>
      </c>
      <c r="C66" s="86">
        <f>$B$65+150</f>
        <v>250</v>
      </c>
      <c r="D66" s="86">
        <f>2*($B$65+150)</f>
        <v>500</v>
      </c>
      <c r="E66" s="86">
        <f>$B$65+150</f>
        <v>250</v>
      </c>
      <c r="F66" s="86">
        <f t="shared" ref="F66" si="2">C66+D66+E66</f>
        <v>1000</v>
      </c>
    </row>
    <row r="67" spans="2:7" x14ac:dyDescent="0.2">
      <c r="B67" s="88" t="s">
        <v>22</v>
      </c>
      <c r="C67" s="88">
        <f>F67-D66-E66</f>
        <v>290</v>
      </c>
      <c r="D67" s="88">
        <f>F67-C66-E66</f>
        <v>540</v>
      </c>
      <c r="E67" s="88">
        <f>F67-D66-E66</f>
        <v>290</v>
      </c>
      <c r="F67" s="88">
        <f>G65-G67</f>
        <v>1040</v>
      </c>
      <c r="G67" s="69">
        <v>60</v>
      </c>
    </row>
  </sheetData>
  <sheetProtection sheet="1" objects="1" scenarios="1" insertRows="0" deleteRows="0"/>
  <dataConsolidate/>
  <mergeCells count="6">
    <mergeCell ref="S21:V21"/>
    <mergeCell ref="O21:R21"/>
    <mergeCell ref="A21:C21"/>
    <mergeCell ref="J21:L21"/>
    <mergeCell ref="M21:N21"/>
    <mergeCell ref="D21:I21"/>
  </mergeCells>
  <conditionalFormatting sqref="A24:W33">
    <cfRule type="expression" dxfId="32" priority="1">
      <formula>OR(A24="")</formula>
    </cfRule>
  </conditionalFormatting>
  <conditionalFormatting sqref="B65">
    <cfRule type="expression" dxfId="31" priority="29">
      <formula>NOT(OR(B65=50,B65=60,B65=80,B65=100,B65=120,B65=133,B65=150,B65=172,B65=200,B65=220,B65=240,B65=250))</formula>
    </cfRule>
  </conditionalFormatting>
  <conditionalFormatting sqref="C24:C33">
    <cfRule type="cellIs" dxfId="30" priority="34" operator="lessThan">
      <formula>0</formula>
    </cfRule>
  </conditionalFormatting>
  <conditionalFormatting sqref="C65">
    <cfRule type="expression" dxfId="29" priority="28">
      <formula>NOT(AND(C65&gt;=B65+150,C65&lt;=1000))</formula>
    </cfRule>
  </conditionalFormatting>
  <conditionalFormatting sqref="D24:D33">
    <cfRule type="expression" dxfId="28" priority="42">
      <formula>NOT(AND(D24&gt;=K24+150,D24&lt;=L24-60-K24-150,G24&lt;=L24-60,K24&gt;0,L24&gt;0))</formula>
    </cfRule>
  </conditionalFormatting>
  <conditionalFormatting sqref="D65">
    <cfRule type="expression" dxfId="27" priority="27">
      <formula>NOT(AND(D65&gt;=2*(B65+150),D65&lt;=1000))</formula>
    </cfRule>
  </conditionalFormatting>
  <conditionalFormatting sqref="E24:E33">
    <cfRule type="expression" dxfId="26" priority="49">
      <formula>NOT(AND(E24&gt;=2*(K24+150),E24&lt;=L24-60-2*(K24+150),G24&lt;=L24-60,K24&gt;0,L24&gt;0))</formula>
    </cfRule>
  </conditionalFormatting>
  <conditionalFormatting sqref="E65">
    <cfRule type="expression" dxfId="25" priority="26">
      <formula>NOT(AND(E65&gt;=B65+150,E65&lt;=1000))</formula>
    </cfRule>
  </conditionalFormatting>
  <conditionalFormatting sqref="F24:F33">
    <cfRule type="expression" dxfId="24" priority="30">
      <formula>NOT(AND(F24&gt;=K24+150,F24&lt;=L24-60-K24-150,G24&lt;=L24-60,K24&gt;0,L24&gt;0))</formula>
    </cfRule>
  </conditionalFormatting>
  <conditionalFormatting sqref="F65">
    <cfRule type="expression" dxfId="23" priority="25">
      <formula>NOT(AND(F65&gt;=4*(B65+150),F65&lt;=3*1000))</formula>
    </cfRule>
  </conditionalFormatting>
  <conditionalFormatting sqref="G24:G33">
    <cfRule type="expression" dxfId="22" priority="35">
      <formula>NOT(OR(AND(G24&gt;=4*(K24+150),G24&lt;=L24-60,D24&gt;0,E24&gt;0,F24&gt;0),G24=0))</formula>
    </cfRule>
  </conditionalFormatting>
  <conditionalFormatting sqref="G65">
    <cfRule type="cellIs" dxfId="21" priority="24" operator="notBetween">
      <formula>600</formula>
      <formula>1100</formula>
    </cfRule>
  </conditionalFormatting>
  <conditionalFormatting sqref="H24:I33">
    <cfRule type="cellIs" dxfId="20" priority="11" operator="notBetween">
      <formula>90</formula>
      <formula>175</formula>
    </cfRule>
  </conditionalFormatting>
  <conditionalFormatting sqref="J24:J33">
    <cfRule type="cellIs" dxfId="19" priority="31" operator="lessThan">
      <formula>2000</formula>
    </cfRule>
    <cfRule type="cellIs" dxfId="18" priority="32" operator="notBetween">
      <formula>2000</formula>
      <formula>10000</formula>
    </cfRule>
  </conditionalFormatting>
  <conditionalFormatting sqref="K24:K33">
    <cfRule type="expression" dxfId="17" priority="4">
      <formula>AND(OR(D24&gt;0,E24&gt;0,F24&gt;0),K24=0)</formula>
    </cfRule>
    <cfRule type="expression" dxfId="16" priority="17">
      <formula>OR(AND(N24="Power T",OR(K24=220)))</formula>
    </cfRule>
    <cfRule type="expression" dxfId="15" priority="19">
      <formula>NOT(OR(K24=50,K24=60,K24=80,K24=100,K24=120,K24=133,K24=150,K24=172,K24=200,K24=220,K24=240,K24=250))</formula>
    </cfRule>
    <cfRule type="expression" dxfId="14" priority="18">
      <formula>OR(AND(N24="Power T",OR(K24=50)),AND(N24="Power S",OR(K24=220,K24=250)),AND(N24="Perform R",OR(K24=50,K24=220,K24=250)),AND(N24="Perform C",OR(K24=220,K24=250)))</formula>
    </cfRule>
  </conditionalFormatting>
  <conditionalFormatting sqref="L24:L33">
    <cfRule type="expression" dxfId="13" priority="7">
      <formula>AND(OR(D24&gt;0,E24&gt;0,F24&gt;0),L24=0)</formula>
    </cfRule>
    <cfRule type="cellIs" dxfId="12" priority="46" operator="notBetween">
      <formula>600</formula>
      <formula>1100</formula>
    </cfRule>
  </conditionalFormatting>
  <conditionalFormatting sqref="M24:M33">
    <cfRule type="expression" dxfId="11" priority="15">
      <formula>NOT(OR(M24="FTV HL",M24=""))</formula>
    </cfRule>
  </conditionalFormatting>
  <conditionalFormatting sqref="N24:N33">
    <cfRule type="expression" dxfId="10" priority="12">
      <formula>OR(AND(N24="Power T",OR(K24=220)))</formula>
    </cfRule>
    <cfRule type="expression" dxfId="9" priority="13">
      <formula>OR(AND(N24="Power T",OR(K24=50)),AND(N24="Power S",OR(K24=220,K24=250)),AND(N24="Perform R",OR(K24=50,K24=220,K24=250)),AND(N24="Perform C",OR(K24=220,K24=250)))</formula>
    </cfRule>
    <cfRule type="expression" dxfId="8" priority="14">
      <formula>NOT(OR(N24="Power T",N24="Power S",N24="Perform R",N24="Perform C"))</formula>
    </cfRule>
  </conditionalFormatting>
  <conditionalFormatting sqref="O24:O33">
    <cfRule type="expression" dxfId="7" priority="9">
      <formula>OR(AND(P24="HPS 200",NOT(O24=0.55)),AND(NOT(P24="HPS 200"),O24=0.55))</formula>
    </cfRule>
  </conditionalFormatting>
  <conditionalFormatting sqref="P24:P33">
    <cfRule type="expression" dxfId="5" priority="2">
      <formula>OR(AND(P24="HPS 200",NOT(O24=0.55)),AND(NOT(P24="HPS 200"),O24=0.55))</formula>
    </cfRule>
    <cfRule type="expression" dxfId="4" priority="23">
      <formula>NOT(OR(P24="SP 25",P24="SP 25",P24="PVDF 25",P24="PVDF 35",P24="PUR 50",P24="PVCF 150",P24="HPS 200",P24="PRISMA",P24="PRISMA ELEMENTS",P24="Inox 304",P24="Inox 316L",P24="Inox 316"))</formula>
    </cfRule>
  </conditionalFormatting>
  <conditionalFormatting sqref="R24:R33">
    <cfRule type="expression" dxfId="3" priority="44">
      <formula>NOT(OR(R24="M",R24="M8"))</formula>
    </cfRule>
  </conditionalFormatting>
  <conditionalFormatting sqref="T24:T33">
    <cfRule type="expression" dxfId="1" priority="21">
      <formula>NOT(OR(T24="SP 25",T24="SP 25",T24="PVDF 25",T24="PVDF 35",T24="PUR 50",T24="PVCF 150",T24="HPS 200",T24="PRISMA",T24="PRISMA ELEMENTS",T24="Inox 304",T24="Inox 316L",T24="Inox 316"))</formula>
    </cfRule>
  </conditionalFormatting>
  <conditionalFormatting sqref="V24:V33">
    <cfRule type="expression" dxfId="0" priority="43">
      <formula>NOT(OR(V24="S",V24="V",V24="V2",V24="G",V24="M2"))</formula>
    </cfRule>
  </conditionalFormatting>
  <dataValidations count="17">
    <dataValidation type="whole" errorStyle="information" allowBlank="1" errorTitle="Wrong length" error="Insert length (whole number)_x000a_2000 to 8000 mm" sqref="J24 J33" xr:uid="{4465AA2D-6D67-4F5A-89B1-C242EC881C64}">
      <formula1>2000</formula1>
      <formula2>10000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list" allowBlank="1" sqref="B65 K24:K33" xr:uid="{001EB016-234A-449F-91E1-73F779D7EBBA}">
      <formula1>"50,60,80,100,120,133,150,172,200,220,240,250"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1100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5:V33" xr:uid="{0B88E558-0538-4B29-B808-DF83E1C95A34}">
      <formula1>"S,V,V2,G,M,M2,M3,M8"</formula1>
    </dataValidation>
    <dataValidation type="whole" allowBlank="1" showInputMessage="1" showErrorMessage="1" sqref="G65" xr:uid="{7F0442E3-49F9-4A35-9B52-7505B0F44DD2}">
      <formula1>600</formula1>
      <formula2>1200</formula2>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P24:P33 T24:T33" xr:uid="{39178C76-67A1-4927-AA38-BD76858D1ECC}">
      <formula1>"SP 25,SP 25,PVDF 25,PVDF 35,PUR 50,PVCF 150,HPS 200,PRISMA,PRISMA ELEMENTS,Inox 304,Inox 316L,Inox 316"</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 type="list" allowBlank="1" sqref="M24:M32" xr:uid="{5097CD5D-DB34-4705-9572-F895B64767DB}">
      <formula1>"FTV HL"</formula1>
    </dataValidation>
    <dataValidation type="list" allowBlank="1" sqref="V24" xr:uid="{26428168-E68F-412B-9380-6416AC7CB735}">
      <formula1>"S,V,V2,G,M2"</formula1>
    </dataValidation>
  </dataValidations>
  <pageMargins left="0.39370078740157483" right="0.39370078740157483" top="0.39370078740157483" bottom="0.39370078740157483" header="0.31496062992125984" footer="0.31496062992125984"/>
  <pageSetup paperSize="9" scale="44" pageOrder="overThenDown"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22" id="{00000000-000E-0000-0700-000016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20" id="{00000000-000E-0000-0700-000014000000}">
            <xm:f>COUNTIF(List_Values!$B$2:$B$11,S24)=0</xm:f>
            <x14:dxf>
              <fill>
                <patternFill patternType="solid">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00AB9B1F-5D8D-4D1A-B0BB-7599AA4307CB}">
          <x14:formula1>
            <xm:f>List_Values!$B$2:$B$11</xm:f>
          </x14:formula1>
          <xm:sqref>S24:S33</xm:sqref>
        </x14:dataValidation>
        <x14:dataValidation type="list" allowBlank="1" xr:uid="{D7280FD2-3617-444A-98D6-B29860448D61}">
          <x14:formula1>
            <xm:f>List_Values!$A$2:$A$9</xm:f>
          </x14:formula1>
          <xm:sqref>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1A85-A01D-48DF-8849-06DF33C39572}">
  <dimension ref="A1:E48"/>
  <sheetViews>
    <sheetView workbookViewId="0">
      <selection activeCell="H13" sqref="H13"/>
    </sheetView>
  </sheetViews>
  <sheetFormatPr defaultRowHeight="14.25" x14ac:dyDescent="0.2"/>
  <cols>
    <col min="1" max="1" width="18.875" customWidth="1"/>
    <col min="4" max="4" width="19.125" customWidth="1"/>
    <col min="5" max="5" width="25.625" customWidth="1"/>
  </cols>
  <sheetData>
    <row r="1" spans="1:5" x14ac:dyDescent="0.2">
      <c r="A1" t="s">
        <v>121</v>
      </c>
    </row>
    <row r="2" spans="1:5" ht="19.5" customHeight="1" thickBot="1" x14ac:dyDescent="0.25">
      <c r="A2">
        <v>0.55000000000000004</v>
      </c>
      <c r="B2">
        <v>0.45</v>
      </c>
      <c r="D2" t="s">
        <v>163</v>
      </c>
    </row>
    <row r="3" spans="1:5" ht="19.5" customHeight="1" thickBot="1" x14ac:dyDescent="0.25">
      <c r="A3">
        <v>0.6</v>
      </c>
      <c r="B3">
        <v>0.5</v>
      </c>
      <c r="D3" s="107" t="s">
        <v>123</v>
      </c>
      <c r="E3" s="108" t="s">
        <v>124</v>
      </c>
    </row>
    <row r="4" spans="1:5" ht="19.5" customHeight="1" thickBot="1" x14ac:dyDescent="0.25">
      <c r="A4">
        <v>0.63</v>
      </c>
      <c r="B4">
        <v>0.55000000000000004</v>
      </c>
      <c r="D4" s="107" t="s">
        <v>125</v>
      </c>
      <c r="E4" s="108" t="s">
        <v>126</v>
      </c>
    </row>
    <row r="5" spans="1:5" ht="19.5" customHeight="1" thickBot="1" x14ac:dyDescent="0.25">
      <c r="A5">
        <v>0.65</v>
      </c>
      <c r="B5">
        <v>0.6</v>
      </c>
      <c r="D5" s="107" t="s">
        <v>127</v>
      </c>
      <c r="E5" s="108" t="s">
        <v>128</v>
      </c>
    </row>
    <row r="6" spans="1:5" ht="19.5" customHeight="1" thickBot="1" x14ac:dyDescent="0.25">
      <c r="A6">
        <v>0.67500000000000004</v>
      </c>
      <c r="B6">
        <v>0.63</v>
      </c>
      <c r="D6" s="107" t="s">
        <v>129</v>
      </c>
      <c r="E6" s="108" t="s">
        <v>130</v>
      </c>
    </row>
    <row r="7" spans="1:5" ht="19.5" customHeight="1" thickBot="1" x14ac:dyDescent="0.25">
      <c r="A7">
        <v>0.7</v>
      </c>
      <c r="B7">
        <v>0.65</v>
      </c>
      <c r="D7" s="107" t="s">
        <v>131</v>
      </c>
      <c r="E7" s="108" t="s">
        <v>132</v>
      </c>
    </row>
    <row r="8" spans="1:5" ht="19.5" customHeight="1" thickBot="1" x14ac:dyDescent="0.25">
      <c r="A8">
        <v>0.75</v>
      </c>
      <c r="B8">
        <v>0.67500000000000004</v>
      </c>
      <c r="D8" s="107" t="s">
        <v>133</v>
      </c>
      <c r="E8" s="108" t="s">
        <v>134</v>
      </c>
    </row>
    <row r="9" spans="1:5" ht="19.5" customHeight="1" x14ac:dyDescent="0.2">
      <c r="A9">
        <v>0.8</v>
      </c>
      <c r="B9">
        <v>0.7</v>
      </c>
    </row>
    <row r="10" spans="1:5" ht="19.5" customHeight="1" thickBot="1" x14ac:dyDescent="0.25">
      <c r="B10">
        <v>0.75</v>
      </c>
      <c r="D10" t="s">
        <v>164</v>
      </c>
    </row>
    <row r="11" spans="1:5" ht="19.5" customHeight="1" thickBot="1" x14ac:dyDescent="0.25">
      <c r="B11">
        <v>0.8</v>
      </c>
      <c r="D11" s="107" t="s">
        <v>123</v>
      </c>
      <c r="E11" s="108" t="s">
        <v>124</v>
      </c>
    </row>
    <row r="12" spans="1:5" ht="19.5" customHeight="1" thickBot="1" x14ac:dyDescent="0.25">
      <c r="D12" s="107" t="s">
        <v>135</v>
      </c>
      <c r="E12" s="108" t="s">
        <v>136</v>
      </c>
    </row>
    <row r="13" spans="1:5" ht="19.5" customHeight="1" thickBot="1" x14ac:dyDescent="0.25">
      <c r="D13" s="107" t="s">
        <v>137</v>
      </c>
      <c r="E13" s="108" t="s">
        <v>128</v>
      </c>
    </row>
    <row r="14" spans="1:5" ht="19.5" customHeight="1" thickBot="1" x14ac:dyDescent="0.25">
      <c r="D14" s="107" t="s">
        <v>138</v>
      </c>
      <c r="E14" s="108" t="s">
        <v>139</v>
      </c>
    </row>
    <row r="15" spans="1:5" ht="19.5" customHeight="1" thickBot="1" x14ac:dyDescent="0.25">
      <c r="D15" s="107" t="s">
        <v>140</v>
      </c>
      <c r="E15" s="108" t="s">
        <v>130</v>
      </c>
    </row>
    <row r="16" spans="1:5" ht="19.5" customHeight="1" thickBot="1" x14ac:dyDescent="0.25">
      <c r="D16" s="107" t="s">
        <v>141</v>
      </c>
      <c r="E16" s="108" t="s">
        <v>132</v>
      </c>
    </row>
    <row r="17" spans="4:5" ht="19.5" customHeight="1" x14ac:dyDescent="0.2"/>
    <row r="18" spans="4:5" ht="19.5" customHeight="1" thickBot="1" x14ac:dyDescent="0.25">
      <c r="D18" t="s">
        <v>165</v>
      </c>
    </row>
    <row r="19" spans="4:5" ht="19.5" customHeight="1" thickBot="1" x14ac:dyDescent="0.25">
      <c r="D19" s="107" t="s">
        <v>123</v>
      </c>
      <c r="E19" s="108" t="s">
        <v>142</v>
      </c>
    </row>
    <row r="20" spans="4:5" ht="19.5" customHeight="1" thickBot="1" x14ac:dyDescent="0.25">
      <c r="D20" s="107" t="s">
        <v>143</v>
      </c>
      <c r="E20" s="108" t="s">
        <v>144</v>
      </c>
    </row>
    <row r="21" spans="4:5" ht="19.5" customHeight="1" thickBot="1" x14ac:dyDescent="0.25">
      <c r="D21" s="107" t="s">
        <v>145</v>
      </c>
      <c r="E21" s="108" t="s">
        <v>130</v>
      </c>
    </row>
    <row r="22" spans="4:5" ht="19.5" customHeight="1" thickBot="1" x14ac:dyDescent="0.25">
      <c r="D22" s="107" t="s">
        <v>146</v>
      </c>
      <c r="E22" s="108" t="s">
        <v>147</v>
      </c>
    </row>
    <row r="23" spans="4:5" ht="19.5" customHeight="1" thickBot="1" x14ac:dyDescent="0.25">
      <c r="D23" s="107" t="s">
        <v>148</v>
      </c>
      <c r="E23" s="108" t="s">
        <v>149</v>
      </c>
    </row>
    <row r="24" spans="4:5" ht="19.5" customHeight="1" thickBot="1" x14ac:dyDescent="0.25">
      <c r="D24" s="107" t="s">
        <v>150</v>
      </c>
      <c r="E24" s="108" t="s">
        <v>151</v>
      </c>
    </row>
    <row r="25" spans="4:5" ht="19.5" customHeight="1" x14ac:dyDescent="0.2"/>
    <row r="26" spans="4:5" ht="19.5" customHeight="1" thickBot="1" x14ac:dyDescent="0.25">
      <c r="D26" t="s">
        <v>166</v>
      </c>
    </row>
    <row r="27" spans="4:5" ht="19.5" customHeight="1" thickBot="1" x14ac:dyDescent="0.25">
      <c r="D27" s="107" t="s">
        <v>123</v>
      </c>
      <c r="E27" s="108" t="s">
        <v>142</v>
      </c>
    </row>
    <row r="28" spans="4:5" ht="19.5" customHeight="1" thickBot="1" x14ac:dyDescent="0.25">
      <c r="D28" s="107" t="s">
        <v>143</v>
      </c>
      <c r="E28" s="108" t="s">
        <v>144</v>
      </c>
    </row>
    <row r="29" spans="4:5" ht="19.5" customHeight="1" thickBot="1" x14ac:dyDescent="0.25">
      <c r="D29" s="107" t="s">
        <v>145</v>
      </c>
      <c r="E29" s="108" t="s">
        <v>130</v>
      </c>
    </row>
    <row r="30" spans="4:5" ht="19.5" customHeight="1" thickBot="1" x14ac:dyDescent="0.25">
      <c r="D30" s="107" t="s">
        <v>146</v>
      </c>
      <c r="E30" s="108" t="s">
        <v>152</v>
      </c>
    </row>
    <row r="31" spans="4:5" ht="19.5" customHeight="1" thickBot="1" x14ac:dyDescent="0.25">
      <c r="D31" s="107" t="s">
        <v>153</v>
      </c>
      <c r="E31" s="108" t="s">
        <v>154</v>
      </c>
    </row>
    <row r="32" spans="4:5" ht="19.5" customHeight="1" x14ac:dyDescent="0.2"/>
    <row r="33" spans="4:5" ht="19.5" customHeight="1" thickBot="1" x14ac:dyDescent="0.25">
      <c r="D33" t="s">
        <v>167</v>
      </c>
    </row>
    <row r="34" spans="4:5" ht="19.5" customHeight="1" thickBot="1" x14ac:dyDescent="0.25">
      <c r="D34" s="107" t="s">
        <v>123</v>
      </c>
      <c r="E34" s="108" t="s">
        <v>124</v>
      </c>
    </row>
    <row r="35" spans="4:5" ht="19.5" customHeight="1" thickBot="1" x14ac:dyDescent="0.25">
      <c r="D35" s="107" t="s">
        <v>155</v>
      </c>
      <c r="E35" s="108" t="s">
        <v>156</v>
      </c>
    </row>
    <row r="36" spans="4:5" ht="19.5" customHeight="1" thickBot="1" x14ac:dyDescent="0.25">
      <c r="D36" s="107" t="s">
        <v>157</v>
      </c>
      <c r="E36" s="108" t="s">
        <v>158</v>
      </c>
    </row>
    <row r="37" spans="4:5" ht="19.5" customHeight="1" thickBot="1" x14ac:dyDescent="0.25">
      <c r="D37" s="107" t="s">
        <v>127</v>
      </c>
      <c r="E37" s="108" t="s">
        <v>151</v>
      </c>
    </row>
    <row r="38" spans="4:5" ht="19.5" customHeight="1" thickBot="1" x14ac:dyDescent="0.25">
      <c r="D38" s="107" t="s">
        <v>145</v>
      </c>
      <c r="E38" s="108" t="s">
        <v>130</v>
      </c>
    </row>
    <row r="39" spans="4:5" ht="19.5" customHeight="1" thickBot="1" x14ac:dyDescent="0.25">
      <c r="D39" s="107" t="s">
        <v>131</v>
      </c>
      <c r="E39" s="108" t="s">
        <v>147</v>
      </c>
    </row>
    <row r="40" spans="4:5" ht="19.5" customHeight="1" x14ac:dyDescent="0.2"/>
    <row r="41" spans="4:5" ht="19.5" customHeight="1" thickBot="1" x14ac:dyDescent="0.25">
      <c r="D41" t="s">
        <v>168</v>
      </c>
    </row>
    <row r="42" spans="4:5" ht="19.5" customHeight="1" thickBot="1" x14ac:dyDescent="0.25">
      <c r="D42" s="107" t="s">
        <v>123</v>
      </c>
      <c r="E42" s="108" t="s">
        <v>159</v>
      </c>
    </row>
    <row r="43" spans="4:5" ht="19.5" customHeight="1" thickBot="1" x14ac:dyDescent="0.25">
      <c r="D43" s="107" t="s">
        <v>157</v>
      </c>
      <c r="E43" s="108" t="s">
        <v>158</v>
      </c>
    </row>
    <row r="44" spans="4:5" ht="19.5" customHeight="1" thickBot="1" x14ac:dyDescent="0.25">
      <c r="D44" s="107" t="s">
        <v>137</v>
      </c>
      <c r="E44" s="108" t="s">
        <v>151</v>
      </c>
    </row>
    <row r="45" spans="4:5" ht="19.5" customHeight="1" thickBot="1" x14ac:dyDescent="0.25">
      <c r="D45" s="107" t="s">
        <v>155</v>
      </c>
      <c r="E45" s="108" t="s">
        <v>160</v>
      </c>
    </row>
    <row r="46" spans="4:5" ht="19.5" customHeight="1" thickBot="1" x14ac:dyDescent="0.25">
      <c r="D46" s="107" t="s">
        <v>138</v>
      </c>
      <c r="E46" s="108" t="s">
        <v>139</v>
      </c>
    </row>
    <row r="47" spans="4:5" ht="19.5" customHeight="1" thickBot="1" x14ac:dyDescent="0.25">
      <c r="D47" s="107" t="s">
        <v>161</v>
      </c>
      <c r="E47" s="108" t="s">
        <v>162</v>
      </c>
    </row>
    <row r="48" spans="4:5" ht="19.5" customHeight="1" x14ac:dyDescent="0.2"/>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06_2025</Last_x0020_modification_x0020_of_x0020_Document>
    <Language xmlns="85bc2e3f-6b5b-4adb-b5be-55f902a6aa17">27</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TID10DT111EN</DocumentID>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0af246380d52d76ce22f1c19ca96c5ef">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36543dd604d647e40cf35618b1c367bf"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5C0BFC-22DB-444F-AE0C-F21F0DADEA8C}">
  <ds:schemaRefs>
    <ds:schemaRef ds:uri="http://schemas.microsoft.com/sharepoint/v3/contenttype/forms"/>
  </ds:schemaRefs>
</ds:datastoreItem>
</file>

<file path=customXml/itemProps2.xml><?xml version="1.0" encoding="utf-8"?>
<ds:datastoreItem xmlns:ds="http://schemas.openxmlformats.org/officeDocument/2006/customXml" ds:itemID="{B01B072E-68AA-428B-8E52-1B0289B970E9}">
  <ds:schemaRefs>
    <ds:schemaRef ds:uri="http://schemas.microsoft.com/office/2006/metadata/properties"/>
    <ds:schemaRef ds:uri="http://schemas.microsoft.com/office/infopath/2007/PartnerControls"/>
    <ds:schemaRef ds:uri="414a4976-b983-4402-a70a-0a53c0b6b294"/>
    <ds:schemaRef ds:uri="7c683f54-c96c-431a-8ee9-ffc9d4834477"/>
  </ds:schemaRefs>
</ds:datastoreItem>
</file>

<file path=customXml/itemProps3.xml><?xml version="1.0" encoding="utf-8"?>
<ds:datastoreItem xmlns:ds="http://schemas.openxmlformats.org/officeDocument/2006/customXml" ds:itemID="{533C6B11-2191-4394-A697-9B5164B0E34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Instructions</vt:lpstr>
      <vt:lpstr>FTV HL Panel</vt:lpstr>
      <vt:lpstr>FTV HL sharp L corner (trans)</vt:lpstr>
      <vt:lpstr>FTV HL sharp U corner (trans)</vt:lpstr>
      <vt:lpstr>FTV HL L corner (longi)_Cut</vt:lpstr>
      <vt:lpstr>FTV HL L corner (longi)_Full</vt:lpstr>
      <vt:lpstr>FTV HL round L corner (longi)</vt:lpstr>
      <vt:lpstr>FTV HL round U corner (longi)</vt:lpstr>
      <vt:lpstr>List_Values</vt:lpstr>
      <vt:lpstr>Updates</vt:lpstr>
      <vt:lpstr>'FTV HL L corner (longi)_Cut'!Print_Area</vt:lpstr>
      <vt:lpstr>'FTV HL L corner (longi)_Full'!Print_Area</vt:lpstr>
      <vt:lpstr>'FTV HL Panel'!Print_Area</vt:lpstr>
      <vt:lpstr>'FTV HL round L corner (longi)'!Print_Area</vt:lpstr>
      <vt:lpstr>'FTV HL round U corner (longi)'!Print_Area</vt:lpstr>
      <vt:lpstr>'FTV HL sharp L corner (trans)'!Print_Area</vt:lpstr>
      <vt:lpstr>'FTV HL sharp U corner (trans)'!Print_Area</vt:lpstr>
      <vt:lpstr>'FTV HL Panel'!Print_Titles</vt:lpstr>
      <vt:lpstr>'FTV HL sharp L corner (trans)'!Print_Titles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HL - Cutting List</dc:title>
  <dc:creator>Šantavec Miha</dc:creator>
  <cp:keywords>insulated panel, sandwich panel, fireproof panel</cp:keywords>
  <cp:lastModifiedBy>Matej Jereb</cp:lastModifiedBy>
  <cp:lastPrinted>2024-02-01T14:25:57Z</cp:lastPrinted>
  <dcterms:created xsi:type="dcterms:W3CDTF">2022-02-01T10:32:30Z</dcterms:created>
  <dcterms:modified xsi:type="dcterms:W3CDTF">2025-06-23T07:14:47Z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